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showInkAnnotation="0" codeName="ThisWorkbook"/>
  <xr:revisionPtr revIDLastSave="0" documentId="13_ncr:1_{C0EF4FC8-4B16-4243-A4A9-824E526BF66D}" xr6:coauthVersionLast="47" xr6:coauthVersionMax="47" xr10:uidLastSave="{00000000-0000-0000-0000-000000000000}"/>
  <bookViews>
    <workbookView xWindow="-120" yWindow="-120" windowWidth="29040" windowHeight="15840" xr2:uid="{00000000-000D-0000-FFFF-FFFF00000000}"/>
  </bookViews>
  <sheets>
    <sheet name="Reig Jofre" sheetId="40" r:id="rId1"/>
    <sheet name="Peer Analysis" sheetId="41" r:id="rId2"/>
    <sheet name="Financial Calendar" sheetId="31" r:id="rId3"/>
  </sheets>
  <definedNames>
    <definedName name="eurkrw">'Peer Analysis'!#REF!</definedName>
    <definedName name="eurwon">'Peer Analysis'!#REF!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52" i="40" l="1"/>
  <c r="L66" i="40"/>
  <c r="N211" i="40"/>
  <c r="M211" i="40"/>
  <c r="C283" i="40"/>
  <c r="C26" i="41"/>
  <c r="C48" i="41" s="1"/>
  <c r="C31" i="41" l="1"/>
  <c r="L262" i="40"/>
  <c r="L228" i="40"/>
  <c r="C49" i="41" l="1"/>
  <c r="C50" i="41"/>
  <c r="R92" i="40"/>
  <c r="Q92" i="40"/>
  <c r="P92" i="40"/>
  <c r="O92" i="40"/>
  <c r="N92" i="40"/>
  <c r="L59" i="40"/>
  <c r="M59" i="40" s="1"/>
  <c r="N59" i="40" s="1"/>
  <c r="O59" i="40" s="1"/>
  <c r="P59" i="40" s="1"/>
  <c r="Q59" i="40" s="1"/>
  <c r="R59" i="40" s="1"/>
  <c r="L57" i="40"/>
  <c r="L56" i="40"/>
  <c r="L55" i="40"/>
  <c r="L92" i="40"/>
  <c r="O210" i="40"/>
  <c r="P210" i="40"/>
  <c r="Q210" i="40"/>
  <c r="R210" i="40"/>
  <c r="N210" i="40"/>
  <c r="N125" i="40"/>
  <c r="M59" i="41" l="1"/>
  <c r="M62" i="41"/>
  <c r="M64" i="41"/>
  <c r="C25" i="41"/>
  <c r="C30" i="41" s="1"/>
  <c r="C34" i="41"/>
  <c r="C36" i="41"/>
  <c r="C45" i="41"/>
  <c r="L125" i="40"/>
  <c r="K64" i="40"/>
  <c r="L67" i="40"/>
  <c r="L61" i="40"/>
  <c r="L60" i="40"/>
  <c r="K60" i="40"/>
  <c r="K56" i="40"/>
  <c r="K59" i="40"/>
  <c r="K55" i="40"/>
  <c r="K61" i="40"/>
  <c r="K57" i="40"/>
  <c r="K67" i="40"/>
  <c r="K66" i="40"/>
  <c r="K48" i="40"/>
  <c r="C43" i="41" l="1"/>
  <c r="C44" i="41"/>
  <c r="C42" i="41"/>
  <c r="M120" i="40" l="1"/>
  <c r="N120" i="40"/>
  <c r="O120" i="40"/>
  <c r="P120" i="40"/>
  <c r="Q120" i="40"/>
  <c r="R120" i="40"/>
  <c r="M105" i="40"/>
  <c r="N105" i="40"/>
  <c r="O105" i="40"/>
  <c r="P105" i="40"/>
  <c r="Q105" i="40"/>
  <c r="R105" i="40"/>
  <c r="L105" i="40"/>
  <c r="M98" i="40"/>
  <c r="N98" i="40"/>
  <c r="O98" i="40"/>
  <c r="P98" i="40"/>
  <c r="Q98" i="40"/>
  <c r="R98" i="40"/>
  <c r="L98" i="40"/>
  <c r="L234" i="40"/>
  <c r="L122" i="40"/>
  <c r="L121" i="40"/>
  <c r="L120" i="40"/>
  <c r="L130" i="40"/>
  <c r="L176" i="40"/>
  <c r="L175" i="40"/>
  <c r="L173" i="40"/>
  <c r="L172" i="40"/>
  <c r="L171" i="40"/>
  <c r="L170" i="40"/>
  <c r="L169" i="40"/>
  <c r="L167" i="40"/>
  <c r="L166" i="40"/>
  <c r="L165" i="40"/>
  <c r="L164" i="40"/>
  <c r="L163" i="40"/>
  <c r="L162" i="40"/>
  <c r="L161" i="40"/>
  <c r="L160" i="40"/>
  <c r="L158" i="40"/>
  <c r="L143" i="40"/>
  <c r="L142" i="40"/>
  <c r="L141" i="40"/>
  <c r="L137" i="40"/>
  <c r="L136" i="40"/>
  <c r="L135" i="40"/>
  <c r="L134" i="40"/>
  <c r="L133" i="40"/>
  <c r="L132" i="40"/>
  <c r="L131" i="40"/>
  <c r="L84" i="40"/>
  <c r="M84" i="40" s="1"/>
  <c r="N84" i="40" s="1"/>
  <c r="O84" i="40" s="1"/>
  <c r="P84" i="40" s="1"/>
  <c r="Q84" i="40" s="1"/>
  <c r="R84" i="40" s="1"/>
  <c r="K112" i="40"/>
  <c r="K204" i="40"/>
  <c r="K263" i="40"/>
  <c r="K265" i="40"/>
  <c r="K238" i="40"/>
  <c r="K237" i="40" s="1"/>
  <c r="K240" i="40"/>
  <c r="K239" i="40" s="1"/>
  <c r="K234" i="40"/>
  <c r="K230" i="40"/>
  <c r="K218" i="40"/>
  <c r="K177" i="40"/>
  <c r="K168" i="40"/>
  <c r="K157" i="40"/>
  <c r="K159" i="40" s="1"/>
  <c r="K247" i="40" s="1"/>
  <c r="K145" i="40"/>
  <c r="K138" i="40"/>
  <c r="K120" i="40"/>
  <c r="K121" i="40"/>
  <c r="K122" i="40"/>
  <c r="K94" i="40"/>
  <c r="K88" i="40" s="1"/>
  <c r="K89" i="40" s="1"/>
  <c r="K51" i="40"/>
  <c r="K68" i="40" s="1"/>
  <c r="K45" i="40"/>
  <c r="L59" i="41"/>
  <c r="L62" i="41"/>
  <c r="L64" i="41"/>
  <c r="M125" i="40"/>
  <c r="O125" i="40" s="1"/>
  <c r="P125" i="40" s="1"/>
  <c r="Q125" i="40" s="1"/>
  <c r="R125" i="40" s="1"/>
  <c r="O211" i="40"/>
  <c r="P211" i="40" s="1"/>
  <c r="Q211" i="40" s="1"/>
  <c r="R211" i="40" s="1"/>
  <c r="M210" i="40"/>
  <c r="L210" i="40"/>
  <c r="K103" i="40" l="1"/>
  <c r="K186" i="40" s="1"/>
  <c r="K203" i="40" s="1"/>
  <c r="K208" i="40" s="1"/>
  <c r="K233" i="40" s="1"/>
  <c r="K235" i="40" s="1"/>
  <c r="K236" i="40" s="1"/>
  <c r="K273" i="40"/>
  <c r="K269" i="40"/>
  <c r="K178" i="40"/>
  <c r="K274" i="40"/>
  <c r="K146" i="40"/>
  <c r="K246" i="40" s="1"/>
  <c r="K241" i="40"/>
  <c r="K264" i="40" s="1"/>
  <c r="K266" i="40" s="1"/>
  <c r="K244" i="40"/>
  <c r="K95" i="40"/>
  <c r="K91" i="40"/>
  <c r="L187" i="40"/>
  <c r="M60" i="40"/>
  <c r="N60" i="40" s="1"/>
  <c r="O60" i="40" s="1"/>
  <c r="P60" i="40" s="1"/>
  <c r="Q60" i="40" s="1"/>
  <c r="R60" i="40" s="1"/>
  <c r="M61" i="40"/>
  <c r="N61" i="40" s="1"/>
  <c r="O61" i="40" s="1"/>
  <c r="P61" i="40" s="1"/>
  <c r="Q61" i="40" s="1"/>
  <c r="R61" i="40" s="1"/>
  <c r="K107" i="40" l="1"/>
  <c r="K108" i="40" s="1"/>
  <c r="K110" i="40" s="1"/>
  <c r="K105" i="40"/>
  <c r="K271" i="40"/>
  <c r="K272" i="40"/>
  <c r="K92" i="40"/>
  <c r="K248" i="40"/>
  <c r="K253" i="40" s="1"/>
  <c r="K179" i="40"/>
  <c r="K245" i="40"/>
  <c r="K250" i="40"/>
  <c r="K251" i="40"/>
  <c r="K252" i="40"/>
  <c r="M163" i="40"/>
  <c r="N163" i="40" s="1"/>
  <c r="M135" i="40"/>
  <c r="N135" i="40" s="1"/>
  <c r="O135" i="40" s="1"/>
  <c r="P135" i="40" s="1"/>
  <c r="Q135" i="40" s="1"/>
  <c r="R135" i="40" s="1"/>
  <c r="M130" i="40"/>
  <c r="N130" i="40" s="1"/>
  <c r="O130" i="40" s="1"/>
  <c r="P130" i="40" s="1"/>
  <c r="Q130" i="40" s="1"/>
  <c r="R130" i="40" s="1"/>
  <c r="D122" i="40"/>
  <c r="E122" i="40"/>
  <c r="F122" i="40"/>
  <c r="G122" i="40"/>
  <c r="H122" i="40"/>
  <c r="I122" i="40"/>
  <c r="J122" i="40"/>
  <c r="N122" i="40" s="1"/>
  <c r="C122" i="40"/>
  <c r="D121" i="40"/>
  <c r="E121" i="40"/>
  <c r="F121" i="40"/>
  <c r="G121" i="40"/>
  <c r="H121" i="40"/>
  <c r="I121" i="40"/>
  <c r="J121" i="40"/>
  <c r="Q121" i="40" s="1"/>
  <c r="C121" i="40"/>
  <c r="D120" i="40"/>
  <c r="E120" i="40"/>
  <c r="F120" i="40"/>
  <c r="G120" i="40"/>
  <c r="H120" i="40"/>
  <c r="I120" i="40"/>
  <c r="J120" i="40"/>
  <c r="C120" i="40"/>
  <c r="C238" i="40"/>
  <c r="D238" i="40"/>
  <c r="E238" i="40"/>
  <c r="E237" i="40" s="1"/>
  <c r="F238" i="40"/>
  <c r="F237" i="40" s="1"/>
  <c r="G238" i="40"/>
  <c r="C240" i="40"/>
  <c r="C239" i="40" s="1"/>
  <c r="D240" i="40"/>
  <c r="D239" i="40" s="1"/>
  <c r="E240" i="40"/>
  <c r="E239" i="40" s="1"/>
  <c r="F240" i="40"/>
  <c r="F239" i="40" s="1"/>
  <c r="G240" i="40"/>
  <c r="G239" i="40" s="1"/>
  <c r="H238" i="40"/>
  <c r="H237" i="40" s="1"/>
  <c r="I238" i="40"/>
  <c r="I237" i="40" s="1"/>
  <c r="I244" i="40" s="1"/>
  <c r="H240" i="40"/>
  <c r="H239" i="40" s="1"/>
  <c r="I240" i="40"/>
  <c r="J238" i="40"/>
  <c r="J240" i="40"/>
  <c r="J239" i="40" s="1"/>
  <c r="M67" i="40"/>
  <c r="N67" i="40" s="1"/>
  <c r="O67" i="40" s="1"/>
  <c r="P67" i="40" s="1"/>
  <c r="Q67" i="40" s="1"/>
  <c r="R67" i="40" s="1"/>
  <c r="M66" i="40"/>
  <c r="N66" i="40" s="1"/>
  <c r="O66" i="40" s="1"/>
  <c r="P66" i="40" s="1"/>
  <c r="Q66" i="40" s="1"/>
  <c r="R66" i="40" s="1"/>
  <c r="M56" i="40"/>
  <c r="N56" i="40" s="1"/>
  <c r="O56" i="40" s="1"/>
  <c r="P56" i="40" s="1"/>
  <c r="Q56" i="40" s="1"/>
  <c r="R56" i="40" s="1"/>
  <c r="M55" i="40"/>
  <c r="N55" i="40" s="1"/>
  <c r="O55" i="40" s="1"/>
  <c r="P55" i="40" s="1"/>
  <c r="Q55" i="40" s="1"/>
  <c r="R55" i="40" s="1"/>
  <c r="D234" i="40"/>
  <c r="C204" i="40"/>
  <c r="C187" i="40"/>
  <c r="E234" i="40"/>
  <c r="D204" i="40"/>
  <c r="D187" i="40"/>
  <c r="K114" i="40" l="1"/>
  <c r="K268" i="40"/>
  <c r="K270" i="40"/>
  <c r="K254" i="40"/>
  <c r="F241" i="40"/>
  <c r="F245" i="40" s="1"/>
  <c r="R121" i="40"/>
  <c r="M122" i="40"/>
  <c r="F244" i="40"/>
  <c r="P121" i="40"/>
  <c r="O121" i="40"/>
  <c r="M121" i="40"/>
  <c r="E241" i="40"/>
  <c r="E244" i="40"/>
  <c r="H241" i="40"/>
  <c r="H244" i="40"/>
  <c r="N121" i="40"/>
  <c r="Q122" i="40"/>
  <c r="P122" i="40"/>
  <c r="R122" i="40"/>
  <c r="O122" i="40"/>
  <c r="O163" i="40"/>
  <c r="J237" i="40"/>
  <c r="D237" i="40"/>
  <c r="C237" i="40"/>
  <c r="I239" i="40"/>
  <c r="I241" i="40" s="1"/>
  <c r="L54" i="40"/>
  <c r="G237" i="40"/>
  <c r="M57" i="40"/>
  <c r="N57" i="40" s="1"/>
  <c r="O57" i="40" s="1"/>
  <c r="P57" i="40" s="1"/>
  <c r="Q57" i="40" s="1"/>
  <c r="R57" i="40" s="1"/>
  <c r="L65" i="40"/>
  <c r="N65" i="40"/>
  <c r="M65" i="40"/>
  <c r="L58" i="40"/>
  <c r="M58" i="40"/>
  <c r="F234" i="40"/>
  <c r="E204" i="40"/>
  <c r="M166" i="40"/>
  <c r="N166" i="40" s="1"/>
  <c r="O166" i="40" s="1"/>
  <c r="P166" i="40" s="1"/>
  <c r="Q166" i="40" s="1"/>
  <c r="R166" i="40" s="1"/>
  <c r="F242" i="40" l="1"/>
  <c r="H245" i="40"/>
  <c r="E245" i="40"/>
  <c r="J241" i="40"/>
  <c r="J244" i="40"/>
  <c r="G244" i="40"/>
  <c r="G241" i="40"/>
  <c r="G264" i="40" s="1"/>
  <c r="I245" i="40"/>
  <c r="I242" i="40"/>
  <c r="C241" i="40"/>
  <c r="C245" i="40" s="1"/>
  <c r="C244" i="40"/>
  <c r="D241" i="40"/>
  <c r="E242" i="40" s="1"/>
  <c r="D244" i="40"/>
  <c r="P163" i="40"/>
  <c r="L68" i="40"/>
  <c r="O65" i="40"/>
  <c r="N58" i="40"/>
  <c r="M54" i="40"/>
  <c r="M68" i="40" s="1"/>
  <c r="M76" i="40" s="1"/>
  <c r="M80" i="40" s="1"/>
  <c r="O58" i="40"/>
  <c r="E187" i="40"/>
  <c r="G234" i="40"/>
  <c r="F230" i="40"/>
  <c r="F204" i="40"/>
  <c r="F187" i="40"/>
  <c r="F177" i="40"/>
  <c r="M165" i="40"/>
  <c r="N165" i="40" s="1"/>
  <c r="O165" i="40" s="1"/>
  <c r="P165" i="40" s="1"/>
  <c r="Q165" i="40" s="1"/>
  <c r="R165" i="40" s="1"/>
  <c r="F157" i="40"/>
  <c r="F159" i="40" s="1"/>
  <c r="F247" i="40" s="1"/>
  <c r="M176" i="40"/>
  <c r="N176" i="40" s="1"/>
  <c r="O176" i="40" s="1"/>
  <c r="P176" i="40" s="1"/>
  <c r="Q176" i="40" s="1"/>
  <c r="R176" i="40" s="1"/>
  <c r="M175" i="40"/>
  <c r="N175" i="40" s="1"/>
  <c r="O175" i="40" s="1"/>
  <c r="P175" i="40" s="1"/>
  <c r="Q175" i="40" s="1"/>
  <c r="R175" i="40" s="1"/>
  <c r="M173" i="40"/>
  <c r="N173" i="40" s="1"/>
  <c r="O173" i="40" s="1"/>
  <c r="P173" i="40" s="1"/>
  <c r="Q173" i="40" s="1"/>
  <c r="R173" i="40" s="1"/>
  <c r="M172" i="40"/>
  <c r="N172" i="40" s="1"/>
  <c r="O172" i="40" s="1"/>
  <c r="P172" i="40" s="1"/>
  <c r="Q172" i="40" s="1"/>
  <c r="R172" i="40" s="1"/>
  <c r="M171" i="40"/>
  <c r="N171" i="40" s="1"/>
  <c r="O171" i="40" s="1"/>
  <c r="P171" i="40" s="1"/>
  <c r="Q171" i="40" s="1"/>
  <c r="R171" i="40" s="1"/>
  <c r="M170" i="40"/>
  <c r="N170" i="40" s="1"/>
  <c r="O170" i="40" s="1"/>
  <c r="P170" i="40" s="1"/>
  <c r="Q170" i="40" s="1"/>
  <c r="R170" i="40" s="1"/>
  <c r="M169" i="40"/>
  <c r="N169" i="40" s="1"/>
  <c r="M167" i="40"/>
  <c r="N167" i="40" s="1"/>
  <c r="O167" i="40" s="1"/>
  <c r="P167" i="40" s="1"/>
  <c r="Q167" i="40" s="1"/>
  <c r="R167" i="40" s="1"/>
  <c r="M164" i="40"/>
  <c r="N164" i="40" s="1"/>
  <c r="O164" i="40" s="1"/>
  <c r="P164" i="40" s="1"/>
  <c r="Q164" i="40" s="1"/>
  <c r="R164" i="40" s="1"/>
  <c r="M161" i="40"/>
  <c r="N161" i="40" s="1"/>
  <c r="O161" i="40" s="1"/>
  <c r="P161" i="40" s="1"/>
  <c r="Q161" i="40" s="1"/>
  <c r="R161" i="40" s="1"/>
  <c r="M160" i="40"/>
  <c r="M158" i="40"/>
  <c r="N158" i="40" s="1"/>
  <c r="M136" i="40"/>
  <c r="N136" i="40" s="1"/>
  <c r="O136" i="40" s="1"/>
  <c r="P136" i="40" s="1"/>
  <c r="Q136" i="40" s="1"/>
  <c r="R136" i="40" s="1"/>
  <c r="M134" i="40"/>
  <c r="N134" i="40" s="1"/>
  <c r="O134" i="40" s="1"/>
  <c r="P134" i="40" s="1"/>
  <c r="Q134" i="40" s="1"/>
  <c r="R134" i="40" s="1"/>
  <c r="L265" i="40"/>
  <c r="M143" i="40"/>
  <c r="N143" i="40" s="1"/>
  <c r="O143" i="40" s="1"/>
  <c r="P143" i="40" s="1"/>
  <c r="Q143" i="40" s="1"/>
  <c r="R143" i="40" s="1"/>
  <c r="M142" i="40"/>
  <c r="N142" i="40" s="1"/>
  <c r="O142" i="40" s="1"/>
  <c r="P142" i="40" s="1"/>
  <c r="Q142" i="40" s="1"/>
  <c r="R142" i="40" s="1"/>
  <c r="M141" i="40"/>
  <c r="N141" i="40" s="1"/>
  <c r="O141" i="40" s="1"/>
  <c r="P141" i="40" s="1"/>
  <c r="Q141" i="40" s="1"/>
  <c r="R141" i="40" s="1"/>
  <c r="M137" i="40"/>
  <c r="N137" i="40" s="1"/>
  <c r="O137" i="40" s="1"/>
  <c r="F138" i="40"/>
  <c r="C51" i="40"/>
  <c r="C68" i="40" s="1"/>
  <c r="D51" i="40"/>
  <c r="D68" i="40" s="1"/>
  <c r="E51" i="40"/>
  <c r="E68" i="40" s="1"/>
  <c r="F51" i="40"/>
  <c r="F68" i="40" s="1"/>
  <c r="G51" i="40"/>
  <c r="G68" i="40" s="1"/>
  <c r="H234" i="40"/>
  <c r="G204" i="40"/>
  <c r="G187" i="40"/>
  <c r="H51" i="40"/>
  <c r="H68" i="40" s="1"/>
  <c r="C45" i="40"/>
  <c r="D45" i="40"/>
  <c r="E45" i="40"/>
  <c r="F45" i="40"/>
  <c r="G45" i="40"/>
  <c r="H45" i="40"/>
  <c r="I234" i="40"/>
  <c r="H204" i="40"/>
  <c r="H187" i="40"/>
  <c r="C230" i="40"/>
  <c r="D230" i="40"/>
  <c r="E230" i="40"/>
  <c r="G230" i="40"/>
  <c r="H230" i="40"/>
  <c r="C218" i="40"/>
  <c r="D218" i="40"/>
  <c r="E218" i="40"/>
  <c r="F218" i="40"/>
  <c r="G218" i="40"/>
  <c r="H218" i="40"/>
  <c r="C94" i="40"/>
  <c r="D94" i="40"/>
  <c r="E94" i="40"/>
  <c r="F94" i="40"/>
  <c r="G94" i="40"/>
  <c r="H94" i="40"/>
  <c r="C177" i="40"/>
  <c r="D177" i="40"/>
  <c r="E177" i="40"/>
  <c r="G177" i="40"/>
  <c r="I177" i="40"/>
  <c r="J177" i="40"/>
  <c r="H177" i="40"/>
  <c r="C168" i="40"/>
  <c r="D168" i="40"/>
  <c r="E168" i="40"/>
  <c r="F168" i="40"/>
  <c r="G168" i="40"/>
  <c r="H168" i="40"/>
  <c r="C157" i="40"/>
  <c r="C159" i="40" s="1"/>
  <c r="C247" i="40" s="1"/>
  <c r="D157" i="40"/>
  <c r="D159" i="40" s="1"/>
  <c r="D247" i="40" s="1"/>
  <c r="E157" i="40"/>
  <c r="E159" i="40" s="1"/>
  <c r="E247" i="40" s="1"/>
  <c r="E252" i="40" s="1"/>
  <c r="G157" i="40"/>
  <c r="G159" i="40" s="1"/>
  <c r="G247" i="40" s="1"/>
  <c r="H157" i="40"/>
  <c r="H159" i="40" s="1"/>
  <c r="H247" i="40" s="1"/>
  <c r="H251" i="40" s="1"/>
  <c r="C145" i="40"/>
  <c r="D145" i="40"/>
  <c r="E145" i="40"/>
  <c r="F145" i="40"/>
  <c r="G145" i="40"/>
  <c r="H145" i="40"/>
  <c r="H138" i="40"/>
  <c r="C138" i="40"/>
  <c r="D138" i="40"/>
  <c r="E138" i="40"/>
  <c r="G138" i="40"/>
  <c r="N261" i="40"/>
  <c r="O261" i="40"/>
  <c r="P261" i="40"/>
  <c r="Q261" i="40"/>
  <c r="R261" i="40"/>
  <c r="M261" i="40"/>
  <c r="C265" i="40"/>
  <c r="D265" i="40"/>
  <c r="E265" i="40"/>
  <c r="F265" i="40"/>
  <c r="G265" i="40"/>
  <c r="H265" i="40"/>
  <c r="I265" i="40"/>
  <c r="E264" i="40"/>
  <c r="F264" i="40"/>
  <c r="I264" i="40"/>
  <c r="C263" i="40"/>
  <c r="D263" i="40"/>
  <c r="E263" i="40"/>
  <c r="F263" i="40"/>
  <c r="G263" i="40"/>
  <c r="H263" i="40"/>
  <c r="I263" i="40"/>
  <c r="J263" i="40"/>
  <c r="K64" i="41"/>
  <c r="J64" i="41"/>
  <c r="I64" i="41"/>
  <c r="H64" i="41"/>
  <c r="G64" i="41"/>
  <c r="F64" i="41"/>
  <c r="E64" i="41"/>
  <c r="D64" i="41"/>
  <c r="C64" i="41"/>
  <c r="K62" i="41"/>
  <c r="J62" i="41"/>
  <c r="I62" i="41"/>
  <c r="H62" i="41"/>
  <c r="G62" i="41"/>
  <c r="F62" i="41"/>
  <c r="E62" i="41"/>
  <c r="D62" i="41"/>
  <c r="C62" i="41"/>
  <c r="K59" i="41"/>
  <c r="J59" i="41"/>
  <c r="I59" i="41"/>
  <c r="H59" i="41"/>
  <c r="G59" i="41"/>
  <c r="F59" i="41"/>
  <c r="E59" i="41"/>
  <c r="D59" i="41"/>
  <c r="C59" i="41"/>
  <c r="J265" i="40"/>
  <c r="J234" i="40"/>
  <c r="I230" i="40"/>
  <c r="J230" i="40"/>
  <c r="I218" i="40"/>
  <c r="J218" i="40"/>
  <c r="I204" i="40"/>
  <c r="J204" i="40"/>
  <c r="I187" i="40"/>
  <c r="J187" i="40"/>
  <c r="I168" i="40"/>
  <c r="J168" i="40"/>
  <c r="I157" i="40"/>
  <c r="I159" i="40" s="1"/>
  <c r="I247" i="40" s="1"/>
  <c r="J157" i="40"/>
  <c r="I145" i="40"/>
  <c r="J145" i="40"/>
  <c r="I138" i="40"/>
  <c r="J138" i="40"/>
  <c r="I94" i="40"/>
  <c r="J94" i="40"/>
  <c r="J88" i="40" s="1"/>
  <c r="J89" i="40" s="1"/>
  <c r="I64" i="40"/>
  <c r="I63" i="40"/>
  <c r="I62" i="40"/>
  <c r="J64" i="40"/>
  <c r="J62" i="40"/>
  <c r="J63" i="40"/>
  <c r="J159" i="40" l="1"/>
  <c r="J247" i="40" s="1"/>
  <c r="K275" i="40"/>
  <c r="J264" i="40"/>
  <c r="K242" i="40"/>
  <c r="H91" i="40"/>
  <c r="H92" i="40" s="1"/>
  <c r="H88" i="40"/>
  <c r="H89" i="40" s="1"/>
  <c r="G95" i="40"/>
  <c r="G88" i="40"/>
  <c r="G89" i="40" s="1"/>
  <c r="F91" i="40"/>
  <c r="F248" i="40" s="1"/>
  <c r="F88" i="40"/>
  <c r="F89" i="40" s="1"/>
  <c r="E95" i="40"/>
  <c r="E88" i="40"/>
  <c r="E89" i="40" s="1"/>
  <c r="D91" i="40"/>
  <c r="D88" i="40"/>
  <c r="D89" i="40" s="1"/>
  <c r="C91" i="40"/>
  <c r="C248" i="40" s="1"/>
  <c r="C254" i="40" s="1"/>
  <c r="C88" i="40"/>
  <c r="C89" i="40" s="1"/>
  <c r="I103" i="40"/>
  <c r="I107" i="40" s="1"/>
  <c r="I108" i="40" s="1"/>
  <c r="I275" i="40" s="1"/>
  <c r="I88" i="40"/>
  <c r="I89" i="40" s="1"/>
  <c r="J274" i="40"/>
  <c r="J95" i="40"/>
  <c r="J91" i="40"/>
  <c r="J112" i="40" s="1"/>
  <c r="J269" i="40" s="1"/>
  <c r="H252" i="40"/>
  <c r="L76" i="40"/>
  <c r="G245" i="40"/>
  <c r="G242" i="40"/>
  <c r="I252" i="40"/>
  <c r="I251" i="40"/>
  <c r="I274" i="40"/>
  <c r="I273" i="40"/>
  <c r="F252" i="40"/>
  <c r="F251" i="40"/>
  <c r="C252" i="40"/>
  <c r="C251" i="40"/>
  <c r="G252" i="40"/>
  <c r="G251" i="40"/>
  <c r="E251" i="40"/>
  <c r="F92" i="40"/>
  <c r="M140" i="40"/>
  <c r="H273" i="40"/>
  <c r="H274" i="40"/>
  <c r="J252" i="40"/>
  <c r="J251" i="40"/>
  <c r="F274" i="40"/>
  <c r="F273" i="40"/>
  <c r="D92" i="40"/>
  <c r="D248" i="40"/>
  <c r="D253" i="40" s="1"/>
  <c r="J245" i="40"/>
  <c r="J242" i="40"/>
  <c r="H242" i="40"/>
  <c r="D252" i="40"/>
  <c r="D251" i="40"/>
  <c r="E274" i="40"/>
  <c r="E273" i="40"/>
  <c r="D264" i="40"/>
  <c r="D266" i="40" s="1"/>
  <c r="D245" i="40"/>
  <c r="D242" i="40"/>
  <c r="D273" i="40"/>
  <c r="D274" i="40"/>
  <c r="C264" i="40"/>
  <c r="C266" i="40" s="1"/>
  <c r="M162" i="40"/>
  <c r="M168" i="40" s="1"/>
  <c r="L238" i="40"/>
  <c r="L237" i="40" s="1"/>
  <c r="G274" i="40"/>
  <c r="G273" i="40"/>
  <c r="C274" i="40"/>
  <c r="C273" i="40"/>
  <c r="Q163" i="40"/>
  <c r="M187" i="40"/>
  <c r="P65" i="40"/>
  <c r="N54" i="40"/>
  <c r="N68" i="40" s="1"/>
  <c r="N76" i="40" s="1"/>
  <c r="N80" i="40" s="1"/>
  <c r="P58" i="40"/>
  <c r="M133" i="40"/>
  <c r="N133" i="40" s="1"/>
  <c r="N265" i="40" s="1"/>
  <c r="C95" i="40"/>
  <c r="C146" i="40"/>
  <c r="C246" i="40" s="1"/>
  <c r="C250" i="40" s="1"/>
  <c r="H264" i="40"/>
  <c r="H266" i="40" s="1"/>
  <c r="N160" i="40"/>
  <c r="E103" i="40"/>
  <c r="E186" i="40" s="1"/>
  <c r="L168" i="40"/>
  <c r="F95" i="40"/>
  <c r="O169" i="40"/>
  <c r="O158" i="40"/>
  <c r="P137" i="40"/>
  <c r="F146" i="40"/>
  <c r="F246" i="40" s="1"/>
  <c r="F250" i="40" s="1"/>
  <c r="D95" i="40"/>
  <c r="H103" i="40"/>
  <c r="C178" i="40"/>
  <c r="F103" i="40"/>
  <c r="F186" i="40" s="1"/>
  <c r="D103" i="40"/>
  <c r="D186" i="40" s="1"/>
  <c r="C103" i="40"/>
  <c r="C186" i="40" s="1"/>
  <c r="E146" i="40"/>
  <c r="E246" i="40" s="1"/>
  <c r="E250" i="40" s="1"/>
  <c r="H95" i="40"/>
  <c r="I186" i="40"/>
  <c r="I203" i="40" s="1"/>
  <c r="I208" i="40" s="1"/>
  <c r="I233" i="40" s="1"/>
  <c r="I235" i="40" s="1"/>
  <c r="I236" i="40" s="1"/>
  <c r="F178" i="40"/>
  <c r="J103" i="40"/>
  <c r="J107" i="40" s="1"/>
  <c r="G91" i="40"/>
  <c r="G103" i="40"/>
  <c r="G146" i="40"/>
  <c r="G246" i="40" s="1"/>
  <c r="G250" i="40" s="1"/>
  <c r="E91" i="40"/>
  <c r="E178" i="40"/>
  <c r="D178" i="40"/>
  <c r="D146" i="40"/>
  <c r="D246" i="40" s="1"/>
  <c r="D250" i="40" s="1"/>
  <c r="H146" i="40"/>
  <c r="H246" i="40" s="1"/>
  <c r="H250" i="40" s="1"/>
  <c r="H178" i="40"/>
  <c r="G178" i="40"/>
  <c r="E266" i="40"/>
  <c r="J266" i="40"/>
  <c r="I266" i="40"/>
  <c r="G266" i="40"/>
  <c r="F266" i="40"/>
  <c r="J178" i="40"/>
  <c r="I178" i="40"/>
  <c r="J273" i="40"/>
  <c r="J146" i="40"/>
  <c r="J246" i="40" s="1"/>
  <c r="J250" i="40" s="1"/>
  <c r="I146" i="40"/>
  <c r="I246" i="40" s="1"/>
  <c r="I250" i="40" s="1"/>
  <c r="I105" i="40"/>
  <c r="I91" i="40"/>
  <c r="I95" i="40"/>
  <c r="L80" i="40" l="1"/>
  <c r="L139" i="40" s="1"/>
  <c r="L140" i="40"/>
  <c r="H248" i="40"/>
  <c r="H253" i="40" s="1"/>
  <c r="C92" i="40"/>
  <c r="D254" i="40"/>
  <c r="J271" i="40"/>
  <c r="J248" i="40"/>
  <c r="J253" i="40" s="1"/>
  <c r="C253" i="40"/>
  <c r="M218" i="40"/>
  <c r="D272" i="40"/>
  <c r="D270" i="40"/>
  <c r="C272" i="40"/>
  <c r="C270" i="40"/>
  <c r="I92" i="40"/>
  <c r="I248" i="40"/>
  <c r="F272" i="40"/>
  <c r="F270" i="40"/>
  <c r="E92" i="40"/>
  <c r="E248" i="40"/>
  <c r="M174" i="40"/>
  <c r="M177" i="40" s="1"/>
  <c r="M139" i="40"/>
  <c r="I268" i="40"/>
  <c r="G272" i="40"/>
  <c r="I272" i="40"/>
  <c r="N140" i="40"/>
  <c r="H272" i="40"/>
  <c r="H270" i="40"/>
  <c r="E272" i="40"/>
  <c r="L244" i="40"/>
  <c r="F254" i="40"/>
  <c r="F253" i="40"/>
  <c r="J272" i="40"/>
  <c r="G92" i="40"/>
  <c r="G248" i="40"/>
  <c r="G253" i="40" s="1"/>
  <c r="N162" i="40"/>
  <c r="M238" i="40"/>
  <c r="M237" i="40" s="1"/>
  <c r="L218" i="40"/>
  <c r="R163" i="40"/>
  <c r="N187" i="40"/>
  <c r="Q65" i="40"/>
  <c r="R65" i="40"/>
  <c r="O54" i="40"/>
  <c r="O68" i="40" s="1"/>
  <c r="O76" i="40" s="1"/>
  <c r="O80" i="40" s="1"/>
  <c r="Q58" i="40"/>
  <c r="R58" i="40"/>
  <c r="C107" i="40"/>
  <c r="C108" i="40" s="1"/>
  <c r="C203" i="40"/>
  <c r="C208" i="40" s="1"/>
  <c r="C233" i="40" s="1"/>
  <c r="C235" i="40" s="1"/>
  <c r="C236" i="40" s="1"/>
  <c r="O133" i="40"/>
  <c r="P133" i="40" s="1"/>
  <c r="M265" i="40"/>
  <c r="D107" i="40"/>
  <c r="D108" i="40" s="1"/>
  <c r="D203" i="40"/>
  <c r="D208" i="40" s="1"/>
  <c r="D233" i="40" s="1"/>
  <c r="D235" i="40" s="1"/>
  <c r="D236" i="40" s="1"/>
  <c r="F107" i="40"/>
  <c r="F108" i="40" s="1"/>
  <c r="F203" i="40"/>
  <c r="F208" i="40" s="1"/>
  <c r="F233" i="40" s="1"/>
  <c r="F235" i="40" s="1"/>
  <c r="F236" i="40" s="1"/>
  <c r="E107" i="40"/>
  <c r="E108" i="40" s="1"/>
  <c r="E203" i="40"/>
  <c r="E208" i="40" s="1"/>
  <c r="E233" i="40" s="1"/>
  <c r="E235" i="40" s="1"/>
  <c r="E236" i="40" s="1"/>
  <c r="H105" i="40"/>
  <c r="H107" i="40"/>
  <c r="H108" i="40" s="1"/>
  <c r="G105" i="40"/>
  <c r="G107" i="40"/>
  <c r="G108" i="40" s="1"/>
  <c r="C179" i="40"/>
  <c r="I179" i="40"/>
  <c r="J179" i="40"/>
  <c r="E105" i="40"/>
  <c r="O160" i="40"/>
  <c r="P169" i="40"/>
  <c r="P158" i="40"/>
  <c r="Q137" i="40"/>
  <c r="F179" i="40"/>
  <c r="F105" i="40"/>
  <c r="D105" i="40"/>
  <c r="H179" i="40"/>
  <c r="H186" i="40"/>
  <c r="H203" i="40" s="1"/>
  <c r="H208" i="40" s="1"/>
  <c r="H233" i="40" s="1"/>
  <c r="H235" i="40" s="1"/>
  <c r="H236" i="40" s="1"/>
  <c r="D179" i="40"/>
  <c r="E179" i="40"/>
  <c r="C105" i="40"/>
  <c r="G186" i="40"/>
  <c r="G203" i="40" s="1"/>
  <c r="G208" i="40" s="1"/>
  <c r="G233" i="40" s="1"/>
  <c r="G235" i="40" s="1"/>
  <c r="G236" i="40" s="1"/>
  <c r="G179" i="40"/>
  <c r="J92" i="40"/>
  <c r="J108" i="40"/>
  <c r="J186" i="40"/>
  <c r="J203" i="40" s="1"/>
  <c r="J208" i="40" s="1"/>
  <c r="J233" i="40" s="1"/>
  <c r="J235" i="40" s="1"/>
  <c r="J236" i="40" s="1"/>
  <c r="J105" i="40"/>
  <c r="I114" i="40"/>
  <c r="I110" i="40"/>
  <c r="L174" i="40" l="1"/>
  <c r="L177" i="40" s="1"/>
  <c r="H254" i="40"/>
  <c r="M131" i="40"/>
  <c r="N131" i="40" s="1"/>
  <c r="J254" i="40"/>
  <c r="J270" i="40"/>
  <c r="M132" i="40"/>
  <c r="G270" i="40"/>
  <c r="M244" i="40"/>
  <c r="G254" i="40"/>
  <c r="I253" i="40"/>
  <c r="I254" i="40"/>
  <c r="N174" i="40"/>
  <c r="N177" i="40" s="1"/>
  <c r="N139" i="40"/>
  <c r="I270" i="40"/>
  <c r="E253" i="40"/>
  <c r="E254" i="40"/>
  <c r="O162" i="40"/>
  <c r="N238" i="40"/>
  <c r="N237" i="40" s="1"/>
  <c r="G110" i="40"/>
  <c r="G275" i="40"/>
  <c r="G268" i="40"/>
  <c r="N218" i="40"/>
  <c r="J110" i="40"/>
  <c r="N168" i="40"/>
  <c r="H275" i="40"/>
  <c r="H268" i="40"/>
  <c r="O140" i="40"/>
  <c r="E270" i="40"/>
  <c r="F268" i="40"/>
  <c r="F275" i="40"/>
  <c r="D275" i="40"/>
  <c r="D268" i="40"/>
  <c r="E268" i="40"/>
  <c r="E275" i="40"/>
  <c r="C275" i="40"/>
  <c r="C268" i="40"/>
  <c r="L91" i="40"/>
  <c r="L112" i="40" s="1"/>
  <c r="O187" i="40"/>
  <c r="P54" i="40"/>
  <c r="P68" i="40" s="1"/>
  <c r="P76" i="40" s="1"/>
  <c r="P80" i="40" s="1"/>
  <c r="O265" i="40"/>
  <c r="P160" i="40"/>
  <c r="E114" i="40"/>
  <c r="E110" i="40"/>
  <c r="Q169" i="40"/>
  <c r="Q158" i="40"/>
  <c r="P265" i="40"/>
  <c r="Q133" i="40"/>
  <c r="R137" i="40"/>
  <c r="C110" i="40"/>
  <c r="C114" i="40"/>
  <c r="H114" i="40"/>
  <c r="I115" i="40" s="1"/>
  <c r="H110" i="40"/>
  <c r="D114" i="40"/>
  <c r="D110" i="40"/>
  <c r="F114" i="40"/>
  <c r="F110" i="40"/>
  <c r="G114" i="40"/>
  <c r="J114" i="40"/>
  <c r="J275" i="40"/>
  <c r="J268" i="40"/>
  <c r="I51" i="40"/>
  <c r="I68" i="40" s="1"/>
  <c r="J51" i="40"/>
  <c r="J68" i="40" s="1"/>
  <c r="I45" i="40"/>
  <c r="J45" i="40"/>
  <c r="M204" i="40" l="1"/>
  <c r="L204" i="40"/>
  <c r="J115" i="40"/>
  <c r="K115" i="40"/>
  <c r="M138" i="40"/>
  <c r="N132" i="40"/>
  <c r="N138" i="40" s="1"/>
  <c r="L138" i="40"/>
  <c r="L263" i="40"/>
  <c r="L274" i="40" s="1"/>
  <c r="N204" i="40"/>
  <c r="O218" i="40"/>
  <c r="P140" i="40"/>
  <c r="O139" i="40"/>
  <c r="O174" i="40"/>
  <c r="O177" i="40" s="1"/>
  <c r="N244" i="40"/>
  <c r="P162" i="40"/>
  <c r="O238" i="40"/>
  <c r="O237" i="40" s="1"/>
  <c r="O168" i="40"/>
  <c r="L94" i="40"/>
  <c r="L248" i="40"/>
  <c r="L253" i="40" s="1"/>
  <c r="O131" i="40"/>
  <c r="L230" i="40"/>
  <c r="M91" i="40"/>
  <c r="P187" i="40"/>
  <c r="R54" i="40"/>
  <c r="R68" i="40" s="1"/>
  <c r="R76" i="40" s="1"/>
  <c r="R80" i="40" s="1"/>
  <c r="Q54" i="40"/>
  <c r="Q68" i="40" s="1"/>
  <c r="Q76" i="40" s="1"/>
  <c r="Q80" i="40" s="1"/>
  <c r="F115" i="40"/>
  <c r="Q160" i="40"/>
  <c r="G115" i="40"/>
  <c r="R169" i="40"/>
  <c r="R158" i="40"/>
  <c r="Q265" i="40"/>
  <c r="R133" i="40"/>
  <c r="R265" i="40" s="1"/>
  <c r="E115" i="40"/>
  <c r="D115" i="40"/>
  <c r="H115" i="40"/>
  <c r="L95" i="40" l="1"/>
  <c r="L103" i="40"/>
  <c r="L104" i="40" s="1"/>
  <c r="L207" i="40" s="1"/>
  <c r="M112" i="40"/>
  <c r="M94" i="40"/>
  <c r="M95" i="40" s="1"/>
  <c r="O132" i="40"/>
  <c r="O138" i="40" s="1"/>
  <c r="C282" i="40"/>
  <c r="L269" i="40"/>
  <c r="R140" i="40"/>
  <c r="R52" i="40"/>
  <c r="P139" i="40"/>
  <c r="P174" i="40"/>
  <c r="P177" i="40" s="1"/>
  <c r="Q162" i="40"/>
  <c r="Q168" i="40" s="1"/>
  <c r="P238" i="40"/>
  <c r="P237" i="40" s="1"/>
  <c r="M248" i="40"/>
  <c r="M253" i="40" s="1"/>
  <c r="Q140" i="40"/>
  <c r="O204" i="40"/>
  <c r="P131" i="40"/>
  <c r="P218" i="40"/>
  <c r="P168" i="40"/>
  <c r="O244" i="40"/>
  <c r="N91" i="40"/>
  <c r="Q187" i="40"/>
  <c r="R187" i="40"/>
  <c r="R160" i="40"/>
  <c r="N112" i="40" l="1"/>
  <c r="N94" i="40"/>
  <c r="N95" i="40" s="1"/>
  <c r="P132" i="40"/>
  <c r="Q132" i="40" s="1"/>
  <c r="R132" i="40" s="1"/>
  <c r="L186" i="40"/>
  <c r="L203" i="40" s="1"/>
  <c r="L208" i="40" s="1"/>
  <c r="L233" i="40" s="1"/>
  <c r="L235" i="40" s="1"/>
  <c r="M234" i="40" s="1"/>
  <c r="R218" i="40"/>
  <c r="M103" i="40"/>
  <c r="M186" i="40" s="1"/>
  <c r="M203" i="40" s="1"/>
  <c r="Q131" i="40"/>
  <c r="P244" i="40"/>
  <c r="Q139" i="40"/>
  <c r="Q174" i="40"/>
  <c r="Q177" i="40" s="1"/>
  <c r="R162" i="40"/>
  <c r="R238" i="40" s="1"/>
  <c r="R237" i="40" s="1"/>
  <c r="Q238" i="40"/>
  <c r="Q237" i="40" s="1"/>
  <c r="R139" i="40"/>
  <c r="R174" i="40"/>
  <c r="R177" i="40" s="1"/>
  <c r="N248" i="40"/>
  <c r="N253" i="40" s="1"/>
  <c r="Q218" i="40"/>
  <c r="P204" i="40"/>
  <c r="L107" i="40"/>
  <c r="O91" i="40"/>
  <c r="O112" i="40" l="1"/>
  <c r="O94" i="40"/>
  <c r="O95" i="40" s="1"/>
  <c r="L144" i="40"/>
  <c r="L145" i="40" s="1"/>
  <c r="L146" i="40" s="1"/>
  <c r="L246" i="40" s="1"/>
  <c r="L250" i="40" s="1"/>
  <c r="L108" i="40"/>
  <c r="L157" i="40"/>
  <c r="L273" i="40" s="1"/>
  <c r="P138" i="40"/>
  <c r="N103" i="40"/>
  <c r="N186" i="40" s="1"/>
  <c r="N203" i="40" s="1"/>
  <c r="R204" i="40"/>
  <c r="R244" i="40"/>
  <c r="R131" i="40"/>
  <c r="R138" i="40" s="1"/>
  <c r="Q138" i="40"/>
  <c r="O248" i="40"/>
  <c r="O253" i="40" s="1"/>
  <c r="R168" i="40"/>
  <c r="Q244" i="40"/>
  <c r="Q204" i="40"/>
  <c r="L110" i="40"/>
  <c r="P91" i="40"/>
  <c r="M104" i="40"/>
  <c r="L268" i="40" l="1"/>
  <c r="M228" i="40"/>
  <c r="C284" i="40" s="1"/>
  <c r="M262" i="40"/>
  <c r="M263" i="40" s="1"/>
  <c r="M269" i="40" s="1"/>
  <c r="P112" i="40"/>
  <c r="P94" i="40"/>
  <c r="P95" i="40" s="1"/>
  <c r="L114" i="40"/>
  <c r="L115" i="40" s="1"/>
  <c r="L236" i="40"/>
  <c r="L240" i="40"/>
  <c r="L239" i="40" s="1"/>
  <c r="L241" i="40" s="1"/>
  <c r="L245" i="40" s="1"/>
  <c r="L254" i="40" s="1"/>
  <c r="O103" i="40"/>
  <c r="O186" i="40" s="1"/>
  <c r="O203" i="40" s="1"/>
  <c r="P248" i="40"/>
  <c r="P253" i="40" s="1"/>
  <c r="L275" i="40"/>
  <c r="M207" i="40"/>
  <c r="M208" i="40" s="1"/>
  <c r="M107" i="40"/>
  <c r="L159" i="40"/>
  <c r="R91" i="40"/>
  <c r="Q91" i="40"/>
  <c r="N104" i="40"/>
  <c r="M230" i="40" l="1"/>
  <c r="M233" i="40" s="1"/>
  <c r="M235" i="40" s="1"/>
  <c r="N234" i="40" s="1"/>
  <c r="M157" i="40"/>
  <c r="M273" i="40" s="1"/>
  <c r="Q112" i="40"/>
  <c r="Q94" i="40"/>
  <c r="Q95" i="40" s="1"/>
  <c r="R112" i="40"/>
  <c r="R94" i="40"/>
  <c r="R103" i="40" s="1"/>
  <c r="L264" i="40"/>
  <c r="L266" i="40" s="1"/>
  <c r="L271" i="40" s="1"/>
  <c r="L242" i="40"/>
  <c r="O104" i="40"/>
  <c r="O207" i="40" s="1"/>
  <c r="O208" i="40" s="1"/>
  <c r="M274" i="40"/>
  <c r="P103" i="40"/>
  <c r="P104" i="40" s="1"/>
  <c r="P207" i="40" s="1"/>
  <c r="Q248" i="40"/>
  <c r="Q253" i="40" s="1"/>
  <c r="R248" i="40"/>
  <c r="R253" i="40" s="1"/>
  <c r="M110" i="40"/>
  <c r="M108" i="40"/>
  <c r="N228" i="40" s="1"/>
  <c r="C285" i="40" s="1"/>
  <c r="N207" i="40"/>
  <c r="N208" i="40" s="1"/>
  <c r="N107" i="40"/>
  <c r="L178" i="40"/>
  <c r="L179" i="40" s="1"/>
  <c r="L247" i="40"/>
  <c r="N262" i="40" l="1"/>
  <c r="M159" i="40"/>
  <c r="M178" i="40" s="1"/>
  <c r="P186" i="40"/>
  <c r="P203" i="40" s="1"/>
  <c r="P208" i="40" s="1"/>
  <c r="O107" i="40"/>
  <c r="O108" i="40" s="1"/>
  <c r="P228" i="40" s="1"/>
  <c r="C287" i="40" s="1"/>
  <c r="L270" i="40"/>
  <c r="L272" i="40"/>
  <c r="N157" i="40"/>
  <c r="R95" i="40"/>
  <c r="Q103" i="40"/>
  <c r="Q186" i="40" s="1"/>
  <c r="Q203" i="40" s="1"/>
  <c r="M144" i="40"/>
  <c r="M236" i="40" s="1"/>
  <c r="L252" i="40"/>
  <c r="L251" i="40"/>
  <c r="M268" i="40"/>
  <c r="M114" i="40"/>
  <c r="M115" i="40" s="1"/>
  <c r="M275" i="40"/>
  <c r="N110" i="40"/>
  <c r="N108" i="40"/>
  <c r="O228" i="40" s="1"/>
  <c r="C286" i="40" s="1"/>
  <c r="P107" i="40"/>
  <c r="R186" i="40"/>
  <c r="R203" i="40" s="1"/>
  <c r="R104" i="40"/>
  <c r="R207" i="40" s="1"/>
  <c r="O262" i="40" l="1"/>
  <c r="P262" i="40" s="1"/>
  <c r="M247" i="40"/>
  <c r="M251" i="40" s="1"/>
  <c r="O110" i="40"/>
  <c r="Q104" i="40"/>
  <c r="Q207" i="40" s="1"/>
  <c r="Q208" i="40" s="1"/>
  <c r="O114" i="40"/>
  <c r="N263" i="40"/>
  <c r="N269" i="40" s="1"/>
  <c r="R208" i="40"/>
  <c r="P110" i="40"/>
  <c r="P108" i="40"/>
  <c r="Q228" i="40" s="1"/>
  <c r="C288" i="40" s="1"/>
  <c r="M252" i="40"/>
  <c r="M240" i="40"/>
  <c r="M239" i="40" s="1"/>
  <c r="M241" i="40" s="1"/>
  <c r="M145" i="40"/>
  <c r="M146" i="40" s="1"/>
  <c r="M246" i="40" s="1"/>
  <c r="M250" i="40" s="1"/>
  <c r="N275" i="40"/>
  <c r="N114" i="40"/>
  <c r="N115" i="40" s="1"/>
  <c r="N159" i="40"/>
  <c r="N178" i="40" s="1"/>
  <c r="N230" i="40"/>
  <c r="N233" i="40" s="1"/>
  <c r="R107" i="40"/>
  <c r="Q262" i="40" l="1"/>
  <c r="N268" i="40"/>
  <c r="Q107" i="40"/>
  <c r="Q110" i="40" s="1"/>
  <c r="N274" i="40"/>
  <c r="P114" i="40"/>
  <c r="P115" i="40" s="1"/>
  <c r="O263" i="40"/>
  <c r="O274" i="40" s="1"/>
  <c r="N273" i="40"/>
  <c r="N247" i="40"/>
  <c r="N251" i="40" s="1"/>
  <c r="N235" i="40"/>
  <c r="O234" i="40" s="1"/>
  <c r="M179" i="40"/>
  <c r="O115" i="40"/>
  <c r="M264" i="40"/>
  <c r="M266" i="40" s="1"/>
  <c r="M271" i="40" s="1"/>
  <c r="M245" i="40"/>
  <c r="M254" i="40" s="1"/>
  <c r="M242" i="40"/>
  <c r="O230" i="40"/>
  <c r="O233" i="40" s="1"/>
  <c r="R110" i="40"/>
  <c r="R108" i="40"/>
  <c r="O157" i="40"/>
  <c r="P230" i="40"/>
  <c r="P233" i="40" s="1"/>
  <c r="Q108" i="40" l="1"/>
  <c r="R228" i="40" s="1"/>
  <c r="O269" i="40"/>
  <c r="O268" i="40"/>
  <c r="P263" i="40"/>
  <c r="N252" i="40"/>
  <c r="Q230" i="40"/>
  <c r="Q233" i="40" s="1"/>
  <c r="M272" i="40"/>
  <c r="M270" i="40"/>
  <c r="O273" i="40"/>
  <c r="O159" i="40"/>
  <c r="O275" i="40"/>
  <c r="P157" i="40"/>
  <c r="N144" i="40"/>
  <c r="N236" i="40" s="1"/>
  <c r="R262" i="40" l="1"/>
  <c r="Q114" i="40"/>
  <c r="Q115" i="40" s="1"/>
  <c r="Q263" i="40"/>
  <c r="P269" i="40"/>
  <c r="P274" i="40"/>
  <c r="P268" i="40"/>
  <c r="P273" i="40"/>
  <c r="P159" i="40"/>
  <c r="P275" i="40"/>
  <c r="Q157" i="40"/>
  <c r="Q275" i="40" s="1"/>
  <c r="O178" i="40"/>
  <c r="O247" i="40"/>
  <c r="N240" i="40"/>
  <c r="N239" i="40" s="1"/>
  <c r="N241" i="40" s="1"/>
  <c r="O235" i="40"/>
  <c r="P234" i="40" s="1"/>
  <c r="N145" i="40"/>
  <c r="N146" i="40" s="1"/>
  <c r="R230" i="40"/>
  <c r="R233" i="40" s="1"/>
  <c r="Q269" i="40" l="1"/>
  <c r="Q268" i="40"/>
  <c r="Q274" i="40"/>
  <c r="R263" i="40"/>
  <c r="R114" i="40"/>
  <c r="R115" i="40" s="1"/>
  <c r="Q273" i="40"/>
  <c r="Q159" i="40"/>
  <c r="R157" i="40"/>
  <c r="R275" i="40" s="1"/>
  <c r="N246" i="40"/>
  <c r="N250" i="40" s="1"/>
  <c r="N179" i="40"/>
  <c r="O144" i="40"/>
  <c r="O236" i="40" s="1"/>
  <c r="O252" i="40"/>
  <c r="O251" i="40"/>
  <c r="P247" i="40"/>
  <c r="P178" i="40"/>
  <c r="N242" i="40"/>
  <c r="N245" i="40"/>
  <c r="N254" i="40" s="1"/>
  <c r="N264" i="40"/>
  <c r="N266" i="40" s="1"/>
  <c r="N271" i="40" s="1"/>
  <c r="R269" i="40" l="1"/>
  <c r="R268" i="40"/>
  <c r="R274" i="40"/>
  <c r="N272" i="40"/>
  <c r="N270" i="40"/>
  <c r="P252" i="40"/>
  <c r="P251" i="40"/>
  <c r="R159" i="40"/>
  <c r="R273" i="40"/>
  <c r="O240" i="40"/>
  <c r="O239" i="40" s="1"/>
  <c r="O241" i="40" s="1"/>
  <c r="O145" i="40"/>
  <c r="O146" i="40" s="1"/>
  <c r="P235" i="40"/>
  <c r="Q234" i="40" s="1"/>
  <c r="Q247" i="40"/>
  <c r="Q178" i="40"/>
  <c r="O246" i="40" l="1"/>
  <c r="O250" i="40" s="1"/>
  <c r="O179" i="40"/>
  <c r="R247" i="40"/>
  <c r="R178" i="40"/>
  <c r="Q252" i="40"/>
  <c r="Q251" i="40"/>
  <c r="O245" i="40"/>
  <c r="O254" i="40" s="1"/>
  <c r="O242" i="40"/>
  <c r="O264" i="40"/>
  <c r="O266" i="40" s="1"/>
  <c r="O271" i="40" s="1"/>
  <c r="P144" i="40"/>
  <c r="P236" i="40" s="1"/>
  <c r="R252" i="40" l="1"/>
  <c r="R251" i="40"/>
  <c r="P240" i="40"/>
  <c r="P239" i="40" s="1"/>
  <c r="P241" i="40" s="1"/>
  <c r="P145" i="40"/>
  <c r="P146" i="40" s="1"/>
  <c r="Q235" i="40"/>
  <c r="R234" i="40" s="1"/>
  <c r="O272" i="40"/>
  <c r="O270" i="40"/>
  <c r="Q144" i="40" l="1"/>
  <c r="Q236" i="40" s="1"/>
  <c r="P264" i="40"/>
  <c r="P266" i="40" s="1"/>
  <c r="P271" i="40" s="1"/>
  <c r="P245" i="40"/>
  <c r="P254" i="40" s="1"/>
  <c r="P242" i="40"/>
  <c r="P246" i="40"/>
  <c r="P250" i="40" s="1"/>
  <c r="P179" i="40"/>
  <c r="P272" i="40" l="1"/>
  <c r="P270" i="40"/>
  <c r="Q240" i="40"/>
  <c r="Q239" i="40" s="1"/>
  <c r="Q241" i="40" s="1"/>
  <c r="Q145" i="40"/>
  <c r="Q146" i="40" s="1"/>
  <c r="R235" i="40"/>
  <c r="R144" i="40" l="1"/>
  <c r="R236" i="40" s="1"/>
  <c r="Q245" i="40"/>
  <c r="Q254" i="40" s="1"/>
  <c r="Q242" i="40"/>
  <c r="Q264" i="40"/>
  <c r="Q266" i="40" s="1"/>
  <c r="Q271" i="40" s="1"/>
  <c r="Q246" i="40"/>
  <c r="Q250" i="40" s="1"/>
  <c r="Q179" i="40"/>
  <c r="Q272" i="40" l="1"/>
  <c r="Q270" i="40"/>
  <c r="R240" i="40"/>
  <c r="R239" i="40" s="1"/>
  <c r="R241" i="40" s="1"/>
  <c r="R145" i="40"/>
  <c r="R146" i="40" s="1"/>
  <c r="R246" i="40" l="1"/>
  <c r="R250" i="40" s="1"/>
  <c r="R179" i="40"/>
  <c r="R245" i="40"/>
  <c r="R254" i="40" s="1"/>
  <c r="R242" i="40"/>
  <c r="R264" i="40"/>
  <c r="R266" i="40" l="1"/>
  <c r="R271" i="40" s="1"/>
  <c r="E284" i="40"/>
  <c r="C289" i="40" s="1"/>
  <c r="R272" i="40" l="1"/>
  <c r="R270" i="40"/>
  <c r="C291"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6" authorId="0" shapeId="0" xr:uid="{4FF48D18-B7B0-4249-835D-2BD64D9D8DEF}">
      <text>
        <r>
          <rPr>
            <b/>
            <sz val="10"/>
            <color rgb="FFAD9750"/>
            <rFont val="Tahoma"/>
            <family val="2"/>
          </rPr>
          <t>Tenvalue notes &amp; explanations....</t>
        </r>
      </text>
    </comment>
    <comment ref="J54" authorId="0" shapeId="0" xr:uid="{288AB259-06A8-4887-8D81-C6D024EE205C}">
      <text>
        <r>
          <rPr>
            <b/>
            <sz val="9"/>
            <color indexed="81"/>
            <rFont val="Tahoma"/>
            <family val="2"/>
          </rPr>
          <t xml:space="preserve">Tenvalue:
</t>
        </r>
        <r>
          <rPr>
            <sz val="9"/>
            <color indexed="81"/>
            <rFont val="Tahoma"/>
            <family val="2"/>
          </rPr>
          <t>Antibiotics: 45%
Injectables and
lyophilized: 51%
Others: 4%
Spain: 37%
Europe: 42%
World: 21%</t>
        </r>
      </text>
    </comment>
    <comment ref="J58" authorId="0" shapeId="0" xr:uid="{4D4E2CE7-F7E3-4BE5-9675-028DC13C74BA}">
      <text>
        <r>
          <rPr>
            <b/>
            <sz val="9"/>
            <color indexed="81"/>
            <rFont val="Tahoma"/>
            <family val="2"/>
          </rPr>
          <t>Tenvalue:</t>
        </r>
        <r>
          <rPr>
            <sz val="9"/>
            <color indexed="81"/>
            <rFont val="Tahoma"/>
            <family val="2"/>
          </rPr>
          <t xml:space="preserve">
Osteoarticular: 61%
Dermatology: 28%
Other: 11%
Spain: 56%
Europe: 40%
World: 4%</t>
        </r>
      </text>
    </comment>
    <comment ref="B120" authorId="0" shapeId="0" xr:uid="{A06D9A8E-2E6C-440D-8489-492E9AF7616D}">
      <text>
        <r>
          <rPr>
            <b/>
            <sz val="9"/>
            <color indexed="81"/>
            <rFont val="Tahoma"/>
            <family val="2"/>
          </rPr>
          <t xml:space="preserve">Tenvalue:
</t>
        </r>
        <r>
          <rPr>
            <sz val="9"/>
            <color indexed="81"/>
            <rFont val="Tahoma"/>
            <family val="2"/>
          </rPr>
          <t xml:space="preserve">Days Sales Of Inventory
</t>
        </r>
      </text>
    </comment>
    <comment ref="B121" authorId="0" shapeId="0" xr:uid="{AB8DAFE3-A3EE-4015-AF75-E128056DE15A}">
      <text>
        <r>
          <rPr>
            <b/>
            <sz val="9"/>
            <color indexed="81"/>
            <rFont val="Tahoma"/>
            <family val="2"/>
          </rPr>
          <t>Tenvalue:</t>
        </r>
        <r>
          <rPr>
            <sz val="9"/>
            <color indexed="81"/>
            <rFont val="Tahoma"/>
            <family val="2"/>
          </rPr>
          <t xml:space="preserve">
Days Sales Outstanding</t>
        </r>
      </text>
    </comment>
    <comment ref="B122" authorId="0" shapeId="0" xr:uid="{6257877C-2ED6-4565-8ACA-126776BD9508}">
      <text>
        <r>
          <rPr>
            <b/>
            <sz val="9"/>
            <color indexed="81"/>
            <rFont val="Tahoma"/>
            <family val="2"/>
          </rPr>
          <t>Tenvalue:</t>
        </r>
        <r>
          <rPr>
            <sz val="9"/>
            <color indexed="81"/>
            <rFont val="Tahoma"/>
            <family val="2"/>
          </rPr>
          <t xml:space="preserve">
Days Payable Outstanding</t>
        </r>
      </text>
    </comment>
    <comment ref="N125" authorId="0" shapeId="0" xr:uid="{0DC9002B-007D-4D18-B5C6-E42CEBAB67B2}">
      <text>
        <r>
          <rPr>
            <b/>
            <sz val="9"/>
            <color indexed="81"/>
            <rFont val="Tahoma"/>
            <family val="2"/>
          </rPr>
          <t>Tenvalue:</t>
        </r>
        <r>
          <rPr>
            <sz val="9"/>
            <color indexed="81"/>
            <rFont val="Tahoma"/>
            <family val="2"/>
          </rPr>
          <t xml:space="preserve">
Maintenace capex increases due to the consolidation of Leanbio. The facilities must be operational within two years and will reach 50% of their capacity by 2030.</t>
        </r>
      </text>
    </comment>
    <comment ref="L228" authorId="0" shapeId="0" xr:uid="{C810BBDF-C24D-4B37-9D8D-347135880962}">
      <text>
        <r>
          <rPr>
            <b/>
            <sz val="9"/>
            <color indexed="81"/>
            <rFont val="Tahoma"/>
            <family val="2"/>
          </rPr>
          <t>Tenvalue:</t>
        </r>
        <r>
          <rPr>
            <sz val="9"/>
            <color indexed="81"/>
            <rFont val="Tahoma"/>
            <family val="2"/>
          </rPr>
          <t xml:space="preserve">
Payout ratio: 39%
Script dividend: 95%
Dividend in cash: 5%</t>
        </r>
      </text>
    </comment>
    <comment ref="B261" authorId="0" shapeId="0" xr:uid="{5B0DE96C-D42F-4E2A-96CA-B784243BEF03}">
      <text>
        <r>
          <rPr>
            <b/>
            <sz val="9"/>
            <color indexed="81"/>
            <rFont val="Tahoma"/>
            <family val="2"/>
          </rPr>
          <t>Tenvalue:</t>
        </r>
        <r>
          <rPr>
            <sz val="9"/>
            <color indexed="81"/>
            <rFont val="Tahoma"/>
            <family val="2"/>
          </rPr>
          <t xml:space="preserve">
As of Dec 31st each year</t>
        </r>
      </text>
    </comment>
    <comment ref="L261" authorId="0" shapeId="0" xr:uid="{4278AE6C-F87C-4BA9-9C67-6C3ED36434F2}">
      <text>
        <r>
          <rPr>
            <b/>
            <sz val="9"/>
            <color indexed="81"/>
            <rFont val="Tahoma"/>
            <family val="2"/>
          </rPr>
          <t>Tenvalue:</t>
        </r>
        <r>
          <rPr>
            <sz val="9"/>
            <color indexed="81"/>
            <rFont val="Tahoma"/>
            <family val="2"/>
          </rPr>
          <t xml:space="preserve">
As of June 11, 2026</t>
        </r>
      </text>
    </comment>
    <comment ref="E283" authorId="0" shapeId="0" xr:uid="{B7D9BF47-7D43-4494-B864-819B426F2C7F}">
      <text>
        <r>
          <rPr>
            <b/>
            <sz val="9"/>
            <color indexed="81"/>
            <rFont val="Tahoma"/>
            <family val="2"/>
          </rPr>
          <t>Tenvalue:
Enterprise Value (14*EBIT) - debt + cash = market cap</t>
        </r>
      </text>
    </comment>
    <comment ref="E284" authorId="0" shapeId="0" xr:uid="{41D212F5-B4EE-426E-AC90-567A4EC088E1}">
      <text>
        <r>
          <rPr>
            <b/>
            <sz val="9"/>
            <color indexed="81"/>
            <rFont val="Tahoma"/>
            <family val="2"/>
          </rPr>
          <t>Tenvalue:</t>
        </r>
        <r>
          <rPr>
            <sz val="9"/>
            <color indexed="81"/>
            <rFont val="Tahoma"/>
            <family val="2"/>
          </rPr>
          <t xml:space="preserve">
We believe we are being very conservative as we are using EV/EBIT as a terminal value instead of EV / (EBITDA - maintenance CAPEX). It can be seen as a margin of safety.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3" authorId="0" shapeId="0" xr:uid="{49640D27-1A03-49F9-A5B6-DD8561FBB6E8}">
      <text>
        <r>
          <rPr>
            <b/>
            <sz val="9"/>
            <color indexed="81"/>
            <rFont val="Tahoma"/>
            <family val="2"/>
          </rPr>
          <t>Tenvalue:</t>
        </r>
        <r>
          <rPr>
            <sz val="9"/>
            <color indexed="81"/>
            <rFont val="Tahoma"/>
            <family val="2"/>
          </rPr>
          <t xml:space="preserve">
As of June 11,2026</t>
        </r>
      </text>
    </comment>
  </commentList>
</comments>
</file>

<file path=xl/sharedStrings.xml><?xml version="1.0" encoding="utf-8"?>
<sst xmlns="http://schemas.openxmlformats.org/spreadsheetml/2006/main" count="310" uniqueCount="251">
  <si>
    <t>EBITDA</t>
  </si>
  <si>
    <t>EBIT</t>
  </si>
  <si>
    <t>EBIT Margin %</t>
  </si>
  <si>
    <t xml:space="preserve">     + Finance income</t>
  </si>
  <si>
    <t xml:space="preserve">     - Finance costs</t>
  </si>
  <si>
    <t>EBT</t>
  </si>
  <si>
    <t>Income tax for the period</t>
  </si>
  <si>
    <t>Tax rate %</t>
  </si>
  <si>
    <t>Profit Margin %</t>
  </si>
  <si>
    <t>Earnings per share</t>
  </si>
  <si>
    <t>EPS growth %</t>
  </si>
  <si>
    <t>Dividend paid per share</t>
  </si>
  <si>
    <t>Dividend payout %</t>
  </si>
  <si>
    <t>Assets</t>
  </si>
  <si>
    <t xml:space="preserve">   Total non-current assets</t>
  </si>
  <si>
    <t xml:space="preserve">      Cash and cash equivalents</t>
  </si>
  <si>
    <t xml:space="preserve">   Total current assets </t>
  </si>
  <si>
    <t xml:space="preserve">Total assets </t>
  </si>
  <si>
    <t>Equity and liabilities</t>
  </si>
  <si>
    <t xml:space="preserve">   Total equity</t>
  </si>
  <si>
    <t xml:space="preserve">   Total non-current liabilities</t>
  </si>
  <si>
    <t xml:space="preserve">   Total current liabilities</t>
  </si>
  <si>
    <t>Total equity and liabilities</t>
  </si>
  <si>
    <t>Cash flow from operating activities before changes in WC</t>
  </si>
  <si>
    <t>Changes in working capital</t>
  </si>
  <si>
    <t>Cash flow from operating activities</t>
  </si>
  <si>
    <t>Cash flows from investing activities</t>
  </si>
  <si>
    <t>Cash flows from financing activities</t>
  </si>
  <si>
    <t>Cash Flow of the year</t>
  </si>
  <si>
    <t>Cash flow from previous years</t>
  </si>
  <si>
    <t>Accumulated cash flow</t>
  </si>
  <si>
    <t>Gross Debt</t>
  </si>
  <si>
    <t>Gross Cash</t>
  </si>
  <si>
    <t xml:space="preserve">Net Debt </t>
  </si>
  <si>
    <t>Increase in Debt</t>
  </si>
  <si>
    <t>Price</t>
  </si>
  <si>
    <t>Market Cap</t>
  </si>
  <si>
    <t>Net Financial Debt</t>
  </si>
  <si>
    <t>P/E</t>
  </si>
  <si>
    <t>EV/EBITDA</t>
  </si>
  <si>
    <t>P/B</t>
  </si>
  <si>
    <t>Dividend Yield %</t>
  </si>
  <si>
    <t>ROE</t>
  </si>
  <si>
    <t>Date</t>
  </si>
  <si>
    <t>Item</t>
  </si>
  <si>
    <t>Consolidated</t>
  </si>
  <si>
    <t>Total debt</t>
  </si>
  <si>
    <t>Equity</t>
  </si>
  <si>
    <t>TD/Assets</t>
  </si>
  <si>
    <t>TD/Equity</t>
  </si>
  <si>
    <t>Total Revenues</t>
  </si>
  <si>
    <t xml:space="preserve">   Equity</t>
  </si>
  <si>
    <t>Effect of FX rate exchange</t>
  </si>
  <si>
    <t>Net debt (net cash)</t>
  </si>
  <si>
    <t>2026E</t>
  </si>
  <si>
    <t>TD/EBITDA</t>
  </si>
  <si>
    <t>ND/EBITDA</t>
  </si>
  <si>
    <t>EV/EBIT</t>
  </si>
  <si>
    <t>Debt with financial institutions</t>
  </si>
  <si>
    <t>In millions of EUR, except per share data</t>
  </si>
  <si>
    <t>Capitalization ratio</t>
  </si>
  <si>
    <t>Weighted average number of shares</t>
  </si>
  <si>
    <t>Revenue by segments</t>
  </si>
  <si>
    <t>2027E</t>
  </si>
  <si>
    <t>Purchase price</t>
  </si>
  <si>
    <t>Dividend 1</t>
  </si>
  <si>
    <t>Dividend 2</t>
  </si>
  <si>
    <t>Dividend 3</t>
  </si>
  <si>
    <t>IRR (approx.)</t>
  </si>
  <si>
    <t xml:space="preserve">Historical data </t>
  </si>
  <si>
    <t>Lookout for key notes / explanations</t>
  </si>
  <si>
    <t>Revenue</t>
  </si>
  <si>
    <t>Other operating income</t>
  </si>
  <si>
    <t>DSO</t>
  </si>
  <si>
    <t>DPO</t>
  </si>
  <si>
    <t>Goodwill</t>
  </si>
  <si>
    <t>Deferred tax assets</t>
  </si>
  <si>
    <t>Cash and cash equivalents</t>
  </si>
  <si>
    <t>Share premium</t>
  </si>
  <si>
    <t>Own shares</t>
  </si>
  <si>
    <t>Deferred tax liabilities</t>
  </si>
  <si>
    <t>Intangible assets</t>
  </si>
  <si>
    <t>EBITDA Margin %</t>
  </si>
  <si>
    <t>In millions, except per share data</t>
  </si>
  <si>
    <t>Price (at end of FY)</t>
  </si>
  <si>
    <t>Current price</t>
  </si>
  <si>
    <t>Market Cap (at end of FY)</t>
  </si>
  <si>
    <t>Investments in associates</t>
  </si>
  <si>
    <t>Investments in minorities</t>
  </si>
  <si>
    <t>Enterprise Value (at end of FY)</t>
  </si>
  <si>
    <t>Revenues</t>
  </si>
  <si>
    <t>EBIT (Operating profit/loss)</t>
  </si>
  <si>
    <t xml:space="preserve"> Operating margin</t>
  </si>
  <si>
    <t>EBITDA margin</t>
  </si>
  <si>
    <t>Operating Cash Flow</t>
  </si>
  <si>
    <t>Capex</t>
  </si>
  <si>
    <t xml:space="preserve">P/E </t>
  </si>
  <si>
    <t xml:space="preserve">EV/ EBIT </t>
  </si>
  <si>
    <t>Price 12/31 of given year</t>
  </si>
  <si>
    <t>EBIT margin</t>
  </si>
  <si>
    <t>NFD/EBITDA</t>
  </si>
  <si>
    <t>Other current assets</t>
  </si>
  <si>
    <t>Reserves</t>
  </si>
  <si>
    <t>Other current liabilities</t>
  </si>
  <si>
    <t>In millions of EUR, except per share data and average price or items expressed in units</t>
  </si>
  <si>
    <t>DIO</t>
  </si>
  <si>
    <t>2028E</t>
  </si>
  <si>
    <t xml:space="preserve">Dividend 4 </t>
  </si>
  <si>
    <t>2029E</t>
  </si>
  <si>
    <t>2030E</t>
  </si>
  <si>
    <t>2031E</t>
  </si>
  <si>
    <t>Dividend 5</t>
  </si>
  <si>
    <t>Dividend 6</t>
  </si>
  <si>
    <t>Disposals on dividends received from associates</t>
  </si>
  <si>
    <t>Reig Jofre - Key Financial Data</t>
  </si>
  <si>
    <t>Reig Jofre - Income Statement</t>
  </si>
  <si>
    <t>Reig Jofre - Balance Sheet</t>
  </si>
  <si>
    <t>Reig Jofre - Cashflow Statement</t>
  </si>
  <si>
    <t xml:space="preserve">Reig Jofre - Valuation </t>
  </si>
  <si>
    <t>Reig Jofre - Expected IRR</t>
  </si>
  <si>
    <t>Revenue by geographical area</t>
  </si>
  <si>
    <t>Spain</t>
  </si>
  <si>
    <t>European Union</t>
  </si>
  <si>
    <t>Rest of Europe</t>
  </si>
  <si>
    <t>Africa</t>
  </si>
  <si>
    <t>America</t>
  </si>
  <si>
    <t>Asia</t>
  </si>
  <si>
    <t>Oceania</t>
  </si>
  <si>
    <t>Sale of pharmaceutical products</t>
  </si>
  <si>
    <t>Sale of nutritional supplements</t>
  </si>
  <si>
    <t>Services</t>
  </si>
  <si>
    <t>Revenue by segments / 2</t>
  </si>
  <si>
    <t>Consumer Healthcare</t>
  </si>
  <si>
    <t>Pharmaceutical Technologies</t>
  </si>
  <si>
    <t>Specialty Pharmacare</t>
  </si>
  <si>
    <t>Fortepharma</t>
  </si>
  <si>
    <t>ReigJofre</t>
  </si>
  <si>
    <t>Osteoarticular</t>
  </si>
  <si>
    <t>Dermatology</t>
  </si>
  <si>
    <t>Other</t>
  </si>
  <si>
    <t>Changes in inventories of finished goods and work in progress</t>
  </si>
  <si>
    <t>Self-constructed non-current assets</t>
  </si>
  <si>
    <t>Supplies</t>
  </si>
  <si>
    <t>Employees benefits expense</t>
  </si>
  <si>
    <t>Other operating expenses</t>
  </si>
  <si>
    <t>Amortisation and depreciation</t>
  </si>
  <si>
    <t>Non-financial and other capital grants</t>
  </si>
  <si>
    <t>Impairment and losses on disposal of fixed assets</t>
  </si>
  <si>
    <t>Change in fair value of financial instruments</t>
  </si>
  <si>
    <t>Exchange gains / (losses)</t>
  </si>
  <si>
    <t>Profit attributable to the Parent</t>
  </si>
  <si>
    <t>Consolidated profit for the year</t>
  </si>
  <si>
    <t>Loss attributable to non-controlling interests</t>
  </si>
  <si>
    <t>Profit of equity-accounted entities</t>
  </si>
  <si>
    <t>Other intangible assets</t>
  </si>
  <si>
    <t>Property, plant and equipment</t>
  </si>
  <si>
    <t>Equity-accounted investments</t>
  </si>
  <si>
    <t>Equity instruments measured at fair value through other comprehensive income</t>
  </si>
  <si>
    <t>Other non-current financial assets</t>
  </si>
  <si>
    <t>Inventories</t>
  </si>
  <si>
    <t>Trade and other receivables</t>
  </si>
  <si>
    <t>Current tax assets</t>
  </si>
  <si>
    <t>Other current financial assets</t>
  </si>
  <si>
    <t>Capital</t>
  </si>
  <si>
    <t>Other equity instruments</t>
  </si>
  <si>
    <t>Porfit attributable to the Parent</t>
  </si>
  <si>
    <t>Translation differences</t>
  </si>
  <si>
    <t>Other comprehensive income</t>
  </si>
  <si>
    <t>Non-controlling interests</t>
  </si>
  <si>
    <t>Grants</t>
  </si>
  <si>
    <t>Provisions</t>
  </si>
  <si>
    <t>Loans and borrowings</t>
  </si>
  <si>
    <t>Non-current lease payables</t>
  </si>
  <si>
    <t>Other financial liabilities</t>
  </si>
  <si>
    <t>Current lease payables</t>
  </si>
  <si>
    <t>Liabilities for contracts with customers</t>
  </si>
  <si>
    <t>Trade and other payables</t>
  </si>
  <si>
    <t>Current tax liabilities</t>
  </si>
  <si>
    <t>Impairment of property, plant and equipment</t>
  </si>
  <si>
    <t>Impairment of trade receivables</t>
  </si>
  <si>
    <t>Impairment of inventories</t>
  </si>
  <si>
    <t>Impairment of other financial assets</t>
  </si>
  <si>
    <t>Change in provisions</t>
  </si>
  <si>
    <t>Government grants recognised in profit or loss</t>
  </si>
  <si>
    <t>Gains on disposal of fixed assets</t>
  </si>
  <si>
    <t>Losses on disposals of financial instruments</t>
  </si>
  <si>
    <t>Finance income</t>
  </si>
  <si>
    <t>Finance costs</t>
  </si>
  <si>
    <t>Other income and expenses</t>
  </si>
  <si>
    <t>Share in profit / (loss) of equity-accounted entities</t>
  </si>
  <si>
    <t>Other adjustments</t>
  </si>
  <si>
    <t>Interest paid</t>
  </si>
  <si>
    <t>Interest received</t>
  </si>
  <si>
    <t>Income tax paid</t>
  </si>
  <si>
    <t>Other financial assets</t>
  </si>
  <si>
    <t>Group companies and business units</t>
  </si>
  <si>
    <t>Business combinations</t>
  </si>
  <si>
    <t>Proceeds from sale of property, plant and equipment</t>
  </si>
  <si>
    <t>Proceeds from sale of intangible assets</t>
  </si>
  <si>
    <t>Proceeds from sale of other financial assets</t>
  </si>
  <si>
    <t>Proceeds from and payments for equity instruments</t>
  </si>
  <si>
    <t>Capital issued</t>
  </si>
  <si>
    <t>Acquisition of own equity instrument of the Parent</t>
  </si>
  <si>
    <t>Grants, donations and bequests received</t>
  </si>
  <si>
    <t>Proceeds from and payments for financial liability instruments</t>
  </si>
  <si>
    <t>Issue of loans and borrowings and finance leases</t>
  </si>
  <si>
    <t>Issue of other</t>
  </si>
  <si>
    <t>Redemption and repayment of loans and borrowings and finance leases</t>
  </si>
  <si>
    <t>Redemption and repayament of other</t>
  </si>
  <si>
    <t>Dividends paid</t>
  </si>
  <si>
    <t>Interest on other equity instruments (-)</t>
  </si>
  <si>
    <t>Adjusted P/E (maintenance CAPEX)</t>
  </si>
  <si>
    <t>EV/(EBITDA-maintenance CAPEX)</t>
  </si>
  <si>
    <t>Reig Jofre - Peer Analysis</t>
  </si>
  <si>
    <t>Reig Jofre - Financial Calendar</t>
  </si>
  <si>
    <t xml:space="preserve"> (+) Net Financial Debt</t>
  </si>
  <si>
    <t>(-) Associates /  JVs</t>
  </si>
  <si>
    <r>
      <rPr>
        <sz val="11"/>
        <color rgb="FFAD9750"/>
        <rFont val="Aptos Narrow"/>
        <family val="2"/>
      </rPr>
      <t>Σ</t>
    </r>
    <r>
      <rPr>
        <sz val="7.7"/>
        <color rgb="FFAD9750"/>
        <rFont val="Cambria"/>
        <family val="2"/>
      </rPr>
      <t xml:space="preserve"> </t>
    </r>
    <r>
      <rPr>
        <sz val="11"/>
        <color rgb="FFAD9750"/>
        <rFont val="Cambria"/>
        <family val="2"/>
        <scheme val="major"/>
      </rPr>
      <t>Enterprise Value</t>
    </r>
  </si>
  <si>
    <t>Long-term debts with group companies and affiliates</t>
  </si>
  <si>
    <t>Other non-current liabilties</t>
  </si>
  <si>
    <t>Assets available for sale</t>
  </si>
  <si>
    <t>Distribution license agreements</t>
  </si>
  <si>
    <t>Own sales network</t>
  </si>
  <si>
    <t>CDMO</t>
  </si>
  <si>
    <t>CAGR</t>
  </si>
  <si>
    <t>Assumption by Tenvalue</t>
  </si>
  <si>
    <t>Adjusted profit (maintenance CAPEX instead of depreciation)</t>
  </si>
  <si>
    <t>Maintenace Capex:</t>
  </si>
  <si>
    <t>Market cap value</t>
  </si>
  <si>
    <t>EBITDA Ajustado</t>
  </si>
  <si>
    <t>Terminal Value*</t>
  </si>
  <si>
    <t>LONZA</t>
  </si>
  <si>
    <t>Lonza Group (LONN.SW)  - Peer analysis</t>
  </si>
  <si>
    <t>2032E</t>
  </si>
  <si>
    <t>Reig Jofre (EV/EBIT, 2032E=14)</t>
  </si>
  <si>
    <t xml:space="preserve">Net earnings (loss) </t>
  </si>
  <si>
    <t>FY 2025</t>
  </si>
  <si>
    <t>1Q 2026</t>
  </si>
  <si>
    <t>2Q/1H 2026</t>
  </si>
  <si>
    <t>3Q 2026</t>
  </si>
  <si>
    <t>27/02/2026</t>
  </si>
  <si>
    <t>31/07/2026</t>
  </si>
  <si>
    <t>13/11/2026</t>
  </si>
  <si>
    <t>2026E, 2027E, 2028E, 2029E, 2030E, 2031E &amp; 2032E refer to Tenvalue's forecasts.</t>
  </si>
  <si>
    <t>Source of historical data:</t>
  </si>
  <si>
    <t>https://reigjofre.com/en/investors/financial-information/results/</t>
  </si>
  <si>
    <t>https://www.lonza.com/investor-relations/reporting-center</t>
  </si>
  <si>
    <t>Market Cap (at current price)</t>
  </si>
  <si>
    <t>Enterprise Value (at current price)</t>
  </si>
  <si>
    <t>Valuation Multiples (at end of FY)</t>
  </si>
  <si>
    <t>Valuation Multiples (at current price)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</si>
</sst>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 &quot;€&quot;_-;\-* #,##0.00\ &quot;€&quot;_-;_-* &quot;-&quot;??\ &quot;€&quot;_-;_-@_-"/>
    <numFmt numFmtId="165" formatCode="0.00\x"/>
    <numFmt numFmtId="166" formatCode="0.0%"/>
    <numFmt numFmtId="167" formatCode="#,##0.0;\(#,##0.0\);&quot;-&quot;"/>
    <numFmt numFmtId="168" formatCode="#,##0.00;\(#,##0.00\);&quot;-&quot;"/>
    <numFmt numFmtId="169" formatCode="#,##0.0"/>
    <numFmt numFmtId="170" formatCode="#,##0;\(#,##0\);&quot;-&quot;"/>
    <numFmt numFmtId="171" formatCode="0.0"/>
    <numFmt numFmtId="172" formatCode="#,##0.000_);\(#,##0.000\)"/>
    <numFmt numFmtId="173" formatCode="_-[$$-409]* #,##0.00_ ;_-[$$-409]* \-#,##0.00\ ;_-[$$-409]* &quot;-&quot;??_ ;_-@_ "/>
    <numFmt numFmtId="174" formatCode="_-* #,##0.00\ [$CHF-100C]_-;\-* #,##0.00\ [$CHF-100C]_-;_-* &quot;-&quot;??\ [$CHF-100C]_-;_-@_-"/>
  </numFmts>
  <fonts count="58" x14ac:knownFonts="1">
    <font>
      <sz val="11"/>
      <color theme="1"/>
      <name val="Calibri"/>
      <family val="2"/>
      <scheme val="minor"/>
    </font>
    <font>
      <sz val="11"/>
      <color theme="1"/>
      <name val="Palatino Linotype"/>
      <family val="2"/>
    </font>
    <font>
      <sz val="11"/>
      <color theme="1"/>
      <name val="Yu Gothic"/>
      <family val="2"/>
    </font>
    <font>
      <sz val="11"/>
      <color theme="1"/>
      <name val="Calibri"/>
      <family val="2"/>
      <scheme val="minor"/>
    </font>
    <font>
      <b/>
      <sz val="10"/>
      <color indexed="9"/>
      <name val="Arial"/>
      <family val="2"/>
    </font>
    <font>
      <sz val="18"/>
      <color theme="3"/>
      <name val="Cambria"/>
      <family val="2"/>
      <scheme val="major"/>
    </font>
    <font>
      <sz val="18"/>
      <color rgb="FFAD9750"/>
      <name val="Cambria"/>
      <family val="2"/>
      <scheme val="major"/>
    </font>
    <font>
      <b/>
      <sz val="11"/>
      <color theme="1"/>
      <name val="Cambria"/>
      <family val="1"/>
    </font>
    <font>
      <sz val="11"/>
      <color theme="1"/>
      <name val="Cambria"/>
      <family val="1"/>
    </font>
    <font>
      <b/>
      <sz val="11"/>
      <name val="Cambria"/>
      <family val="1"/>
    </font>
    <font>
      <sz val="11"/>
      <color rgb="FFAD9750"/>
      <name val="Calibri"/>
      <family val="2"/>
      <scheme val="minor"/>
    </font>
    <font>
      <b/>
      <sz val="10"/>
      <color rgb="FFAD9750"/>
      <name val="Tahoma"/>
      <family val="2"/>
    </font>
    <font>
      <sz val="11"/>
      <color rgb="FFAD9750"/>
      <name val="Cambria"/>
      <family val="2"/>
      <scheme val="major"/>
    </font>
    <font>
      <b/>
      <sz val="11"/>
      <color rgb="FFAD9750"/>
      <name val="Cambria"/>
      <family val="1"/>
      <scheme val="major"/>
    </font>
    <font>
      <b/>
      <sz val="14"/>
      <color rgb="FFAD9750"/>
      <name val="Cambria"/>
      <family val="1"/>
      <scheme val="major"/>
    </font>
    <font>
      <b/>
      <sz val="24"/>
      <color rgb="FFAD9750"/>
      <name val="Cambria"/>
      <family val="1"/>
      <scheme val="major"/>
    </font>
    <font>
      <b/>
      <sz val="11"/>
      <color rgb="FFAD9750"/>
      <name val="Cambria"/>
      <family val="1"/>
    </font>
    <font>
      <b/>
      <sz val="11"/>
      <color theme="1"/>
      <name val="Calibri"/>
      <family val="2"/>
      <scheme val="minor"/>
    </font>
    <font>
      <sz val="10"/>
      <color theme="1"/>
      <name val="Palatino Linotype"/>
      <family val="1"/>
    </font>
    <font>
      <sz val="11"/>
      <color indexed="8"/>
      <name val="Palatino Linotype"/>
      <family val="1"/>
    </font>
    <font>
      <i/>
      <sz val="11"/>
      <color indexed="8"/>
      <name val="Palatino Linotype"/>
      <family val="1"/>
    </font>
    <font>
      <sz val="11"/>
      <color indexed="12"/>
      <name val="Palatino Linotype"/>
      <family val="1"/>
    </font>
    <font>
      <i/>
      <sz val="11"/>
      <color indexed="12"/>
      <name val="Palatino Linotype"/>
      <family val="1"/>
    </font>
    <font>
      <sz val="11"/>
      <color indexed="10"/>
      <name val="Palatino Linotype"/>
      <family val="1"/>
    </font>
    <font>
      <sz val="11"/>
      <color indexed="57"/>
      <name val="Palatino Linotype"/>
      <family val="1"/>
    </font>
    <font>
      <sz val="11"/>
      <color rgb="FFFFC000"/>
      <name val="Palatino Linotype"/>
      <family val="1"/>
    </font>
    <font>
      <sz val="11"/>
      <name val="Palatino Linotype"/>
      <family val="1"/>
    </font>
    <font>
      <sz val="11"/>
      <color theme="5" tint="-0.249977111117893"/>
      <name val="Palatino Linotype"/>
      <family val="1"/>
    </font>
    <font>
      <b/>
      <sz val="11"/>
      <color theme="1"/>
      <name val="Palatino Linotype"/>
      <family val="1"/>
    </font>
    <font>
      <sz val="11"/>
      <name val="Calibri"/>
      <family val="2"/>
      <scheme val="minor"/>
    </font>
    <font>
      <sz val="11"/>
      <name val="Cambria"/>
      <family val="1"/>
    </font>
    <font>
      <sz val="11"/>
      <color rgb="FFAD9750"/>
      <name val="Cambria"/>
      <family val="1"/>
      <scheme val="major"/>
    </font>
    <font>
      <b/>
      <sz val="11"/>
      <color rgb="FFFF0000"/>
      <name val="Yu Gothic"/>
      <family val="2"/>
    </font>
    <font>
      <sz val="11"/>
      <color rgb="FFFF0000"/>
      <name val="Calibri"/>
      <family val="2"/>
      <scheme val="minor"/>
    </font>
    <font>
      <sz val="11"/>
      <name val="Yu Gothic"/>
      <family val="2"/>
    </font>
    <font>
      <b/>
      <sz val="11"/>
      <color rgb="FF00B050"/>
      <name val="Cambria"/>
      <family val="1"/>
      <scheme val="major"/>
    </font>
    <font>
      <b/>
      <sz val="11"/>
      <color theme="3"/>
      <name val="Calibri"/>
      <family val="2"/>
      <scheme val="minor"/>
    </font>
    <font>
      <b/>
      <sz val="11"/>
      <color theme="3"/>
      <name val="Cambria"/>
      <family val="1"/>
    </font>
    <font>
      <sz val="11"/>
      <color rgb="FFAD9750"/>
      <name val="Cambria"/>
      <family val="1"/>
    </font>
    <font>
      <sz val="9"/>
      <color indexed="81"/>
      <name val="Tahoma"/>
      <family val="2"/>
    </font>
    <font>
      <b/>
      <sz val="9"/>
      <color indexed="81"/>
      <name val="Tahoma"/>
      <family val="2"/>
    </font>
    <font>
      <b/>
      <sz val="11"/>
      <color theme="0"/>
      <name val="Calibri"/>
      <family val="2"/>
      <scheme val="minor"/>
    </font>
    <font>
      <b/>
      <sz val="11"/>
      <color rgb="FFAD9750"/>
      <name val="Calibri"/>
      <family val="2"/>
      <scheme val="minor"/>
    </font>
    <font>
      <b/>
      <sz val="24"/>
      <color rgb="FFAD9750"/>
      <name val="Cambria"/>
      <family val="1"/>
    </font>
    <font>
      <sz val="18"/>
      <color rgb="FFAD9750"/>
      <name val="Cambria"/>
      <family val="1"/>
    </font>
    <font>
      <b/>
      <sz val="12"/>
      <color rgb="FFAD9750"/>
      <name val="Cambria"/>
      <family val="1"/>
    </font>
    <font>
      <sz val="11"/>
      <color theme="0" tint="-0.499984740745262"/>
      <name val="Cambria"/>
      <family val="1"/>
    </font>
    <font>
      <sz val="11"/>
      <color theme="0" tint="-0.499984740745262"/>
      <name val="Cambria"/>
      <family val="1"/>
      <scheme val="major"/>
    </font>
    <font>
      <sz val="11"/>
      <color rgb="FF0070C0"/>
      <name val="Cambria"/>
      <family val="1"/>
    </font>
    <font>
      <sz val="11"/>
      <color rgb="FF0070C0"/>
      <name val="Cambria"/>
      <family val="1"/>
      <scheme val="major"/>
    </font>
    <font>
      <sz val="11"/>
      <color rgb="FFAD9750"/>
      <name val="Aptos Narrow"/>
      <family val="2"/>
    </font>
    <font>
      <sz val="7.7"/>
      <color rgb="FFAD9750"/>
      <name val="Cambria"/>
      <family val="2"/>
    </font>
    <font>
      <sz val="11"/>
      <color theme="1"/>
      <name val="Cambria"/>
      <family val="1"/>
      <scheme val="major"/>
    </font>
    <font>
      <b/>
      <sz val="11"/>
      <color rgb="FF00B050"/>
      <name val="Cambria"/>
      <family val="1"/>
    </font>
    <font>
      <b/>
      <sz val="11"/>
      <color rgb="FFFF0000"/>
      <name val="Cambria"/>
      <family val="1"/>
    </font>
    <font>
      <sz val="11"/>
      <color rgb="FFAD9750"/>
      <name val="Blinker"/>
    </font>
    <font>
      <u/>
      <sz val="11"/>
      <color theme="10"/>
      <name val="Calibri"/>
      <family val="2"/>
      <scheme val="minor"/>
    </font>
    <font>
      <b/>
      <sz val="11"/>
      <color theme="0" tint="-0.499984740745262"/>
      <name val="Cambria"/>
      <family val="1"/>
    </font>
  </fonts>
  <fills count="9">
    <fill>
      <patternFill patternType="none"/>
    </fill>
    <fill>
      <patternFill patternType="gray125"/>
    </fill>
    <fill>
      <patternFill patternType="solid">
        <fgColor rgb="FF4F81BD"/>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C4BD97"/>
        <bgColor indexed="64"/>
      </patternFill>
    </fill>
    <fill>
      <patternFill patternType="solid">
        <fgColor theme="6" tint="0.79998168889431442"/>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AD9750"/>
      </left>
      <right/>
      <top style="thick">
        <color rgb="FFAD9750"/>
      </top>
      <bottom/>
      <diagonal/>
    </border>
    <border>
      <left/>
      <right/>
      <top style="thick">
        <color rgb="FFAD9750"/>
      </top>
      <bottom/>
      <diagonal/>
    </border>
    <border>
      <left/>
      <right style="thick">
        <color rgb="FFAD9750"/>
      </right>
      <top style="thick">
        <color rgb="FFAD9750"/>
      </top>
      <bottom/>
      <diagonal/>
    </border>
    <border>
      <left style="thick">
        <color rgb="FFAD9750"/>
      </left>
      <right/>
      <top/>
      <bottom/>
      <diagonal/>
    </border>
    <border>
      <left/>
      <right style="thick">
        <color rgb="FFAD9750"/>
      </right>
      <top/>
      <bottom/>
      <diagonal/>
    </border>
    <border>
      <left style="thick">
        <color rgb="FFAD9750"/>
      </left>
      <right/>
      <top/>
      <bottom style="thick">
        <color rgb="FFAD9750"/>
      </bottom>
      <diagonal/>
    </border>
    <border>
      <left/>
      <right/>
      <top/>
      <bottom style="thick">
        <color rgb="FFAD9750"/>
      </bottom>
      <diagonal/>
    </border>
    <border>
      <left/>
      <right style="thick">
        <color rgb="FFAD9750"/>
      </right>
      <top/>
      <bottom style="thick">
        <color rgb="FFAD9750"/>
      </bottom>
      <diagonal/>
    </border>
    <border>
      <left style="medium">
        <color rgb="FFAD9750"/>
      </left>
      <right style="medium">
        <color rgb="FFAD9750"/>
      </right>
      <top style="medium">
        <color rgb="FFAD9750"/>
      </top>
      <bottom style="medium">
        <color rgb="FFAD9750"/>
      </bottom>
      <diagonal/>
    </border>
  </borders>
  <cellStyleXfs count="10">
    <xf numFmtId="0" fontId="0" fillId="0" borderId="0"/>
    <xf numFmtId="9" fontId="3" fillId="0" borderId="0" applyFont="0" applyFill="0" applyBorder="0" applyAlignment="0" applyProtection="0"/>
    <xf numFmtId="0" fontId="4" fillId="2" borderId="1">
      <alignment horizontal="left"/>
    </xf>
    <xf numFmtId="0" fontId="4" fillId="2" borderId="1">
      <alignment horizontal="right"/>
    </xf>
    <xf numFmtId="0" fontId="4" fillId="2" borderId="2">
      <alignment horizontal="right"/>
    </xf>
    <xf numFmtId="0" fontId="5" fillId="0" borderId="0" applyNumberFormat="0" applyFill="0" applyBorder="0" applyAlignment="0" applyProtection="0"/>
    <xf numFmtId="167" fontId="18" fillId="0" borderId="0">
      <alignment horizontal="center"/>
    </xf>
    <xf numFmtId="0" fontId="1" fillId="0" borderId="0"/>
    <xf numFmtId="164" fontId="3" fillId="0" borderId="0" applyFont="0" applyFill="0" applyBorder="0" applyAlignment="0" applyProtection="0"/>
    <xf numFmtId="0" fontId="56" fillId="0" borderId="0" applyNumberFormat="0" applyFill="0" applyBorder="0" applyAlignment="0" applyProtection="0"/>
  </cellStyleXfs>
  <cellXfs count="169">
    <xf numFmtId="0" fontId="0" fillId="0" borderId="0" xfId="0"/>
    <xf numFmtId="0" fontId="0" fillId="3" borderId="0" xfId="0" applyFill="1"/>
    <xf numFmtId="0" fontId="2" fillId="3" borderId="0" xfId="0" applyFont="1" applyFill="1"/>
    <xf numFmtId="0" fontId="0" fillId="4" borderId="0" xfId="0" applyFill="1"/>
    <xf numFmtId="0" fontId="8" fillId="3" borderId="0" xfId="0" applyFont="1" applyFill="1"/>
    <xf numFmtId="0" fontId="9" fillId="4" borderId="0" xfId="2" applyFont="1" applyFill="1" applyBorder="1" applyAlignment="1">
      <alignment horizontal="right"/>
    </xf>
    <xf numFmtId="0" fontId="9" fillId="4" borderId="0" xfId="3" applyFont="1" applyFill="1" applyBorder="1">
      <alignment horizontal="right"/>
    </xf>
    <xf numFmtId="0" fontId="10" fillId="4" borderId="0" xfId="0" applyFont="1" applyFill="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12" fillId="3" borderId="0" xfId="5" applyFont="1" applyFill="1" applyAlignment="1">
      <alignment horizontal="right"/>
    </xf>
    <xf numFmtId="0" fontId="6" fillId="3" borderId="0" xfId="5" applyFont="1" applyFill="1" applyAlignment="1">
      <alignment horizontal="right"/>
    </xf>
    <xf numFmtId="0" fontId="13" fillId="3" borderId="0" xfId="5" applyFont="1" applyFill="1" applyAlignment="1">
      <alignment horizontal="right"/>
    </xf>
    <xf numFmtId="0" fontId="14" fillId="3" borderId="0" xfId="5" applyFont="1" applyFill="1" applyAlignment="1">
      <alignment horizontal="right"/>
    </xf>
    <xf numFmtId="0" fontId="14" fillId="3" borderId="0" xfId="5" applyFont="1" applyFill="1" applyAlignment="1">
      <alignment horizontal="right" wrapText="1"/>
    </xf>
    <xf numFmtId="2" fontId="8" fillId="3" borderId="0" xfId="0" applyNumberFormat="1" applyFont="1" applyFill="1" applyAlignment="1">
      <alignment horizontal="right"/>
    </xf>
    <xf numFmtId="0" fontId="6" fillId="3" borderId="0" xfId="5" applyFont="1" applyFill="1" applyAlignment="1">
      <alignment horizontal="left"/>
    </xf>
    <xf numFmtId="0" fontId="15" fillId="3" borderId="0" xfId="5" applyFont="1" applyFill="1"/>
    <xf numFmtId="2" fontId="7" fillId="6" borderId="0" xfId="0" applyNumberFormat="1" applyFont="1" applyFill="1"/>
    <xf numFmtId="10" fontId="8" fillId="6" borderId="0" xfId="1" applyNumberFormat="1" applyFont="1" applyFill="1" applyBorder="1"/>
    <xf numFmtId="2" fontId="7" fillId="6" borderId="0" xfId="0" applyNumberFormat="1" applyFont="1" applyFill="1" applyAlignment="1">
      <alignment horizontal="right"/>
    </xf>
    <xf numFmtId="10" fontId="16" fillId="6" borderId="0" xfId="1" applyNumberFormat="1" applyFont="1" applyFill="1" applyBorder="1"/>
    <xf numFmtId="0" fontId="17" fillId="4" borderId="0" xfId="0" applyFont="1" applyFill="1"/>
    <xf numFmtId="10" fontId="20" fillId="3" borderId="0" xfId="1" applyNumberFormat="1" applyFont="1" applyFill="1" applyBorder="1" applyAlignment="1">
      <alignment horizontal="center" vertical="center" wrapText="1"/>
    </xf>
    <xf numFmtId="168" fontId="21" fillId="3" borderId="0" xfId="6" applyNumberFormat="1" applyFont="1" applyFill="1" applyAlignment="1">
      <alignment horizontal="center" vertical="center"/>
    </xf>
    <xf numFmtId="169" fontId="22" fillId="3" borderId="0" xfId="6" applyNumberFormat="1" applyFont="1" applyFill="1" applyAlignment="1">
      <alignment horizontal="center" vertical="center"/>
    </xf>
    <xf numFmtId="167" fontId="19" fillId="3" borderId="0" xfId="6" applyFont="1" applyFill="1" applyAlignment="1">
      <alignment horizontal="left" vertical="center"/>
    </xf>
    <xf numFmtId="170" fontId="23" fillId="3" borderId="0" xfId="6" applyNumberFormat="1" applyFont="1" applyFill="1" applyAlignment="1">
      <alignment horizontal="center" vertical="center"/>
    </xf>
    <xf numFmtId="170" fontId="24" fillId="3" borderId="0" xfId="6" applyNumberFormat="1" applyFont="1" applyFill="1" applyAlignment="1">
      <alignment horizontal="center" vertical="center"/>
    </xf>
    <xf numFmtId="170" fontId="25" fillId="3" borderId="0" xfId="6" applyNumberFormat="1" applyFont="1" applyFill="1" applyAlignment="1">
      <alignment horizontal="center" vertical="center"/>
    </xf>
    <xf numFmtId="170" fontId="26" fillId="3" borderId="0" xfId="6" applyNumberFormat="1" applyFont="1" applyFill="1" applyAlignment="1">
      <alignment horizontal="center" vertical="center"/>
    </xf>
    <xf numFmtId="170" fontId="27" fillId="3" borderId="0" xfId="6" applyNumberFormat="1" applyFont="1" applyFill="1" applyAlignment="1">
      <alignment horizontal="center" vertical="center"/>
    </xf>
    <xf numFmtId="0" fontId="28" fillId="3" borderId="11" xfId="0" applyFont="1" applyFill="1" applyBorder="1"/>
    <xf numFmtId="14" fontId="0" fillId="3" borderId="11" xfId="0" applyNumberFormat="1" applyFill="1" applyBorder="1"/>
    <xf numFmtId="2" fontId="8" fillId="3" borderId="0" xfId="0" applyNumberFormat="1" applyFont="1" applyFill="1"/>
    <xf numFmtId="10" fontId="0" fillId="3" borderId="0" xfId="1" applyNumberFormat="1" applyFont="1" applyFill="1"/>
    <xf numFmtId="2" fontId="7" fillId="5" borderId="0" xfId="0" applyNumberFormat="1" applyFont="1" applyFill="1"/>
    <xf numFmtId="10" fontId="8" fillId="5" borderId="0" xfId="1" applyNumberFormat="1" applyFont="1" applyFill="1" applyBorder="1"/>
    <xf numFmtId="2" fontId="0" fillId="3" borderId="0" xfId="0" applyNumberFormat="1" applyFill="1"/>
    <xf numFmtId="170" fontId="0" fillId="3" borderId="0" xfId="0" applyNumberFormat="1" applyFill="1"/>
    <xf numFmtId="2" fontId="9" fillId="5" borderId="0" xfId="0" applyNumberFormat="1" applyFont="1" applyFill="1" applyAlignment="1">
      <alignment horizontal="right"/>
    </xf>
    <xf numFmtId="0" fontId="31" fillId="3" borderId="0" xfId="5" applyFont="1" applyFill="1" applyAlignment="1">
      <alignment horizontal="right"/>
    </xf>
    <xf numFmtId="0" fontId="32" fillId="3" borderId="0" xfId="0" applyFont="1" applyFill="1"/>
    <xf numFmtId="2" fontId="8" fillId="5" borderId="0" xfId="0" applyNumberFormat="1" applyFont="1" applyFill="1" applyAlignment="1">
      <alignment horizontal="right"/>
    </xf>
    <xf numFmtId="2" fontId="8" fillId="5" borderId="0" xfId="0" applyNumberFormat="1" applyFont="1" applyFill="1"/>
    <xf numFmtId="0" fontId="12" fillId="3" borderId="0" xfId="5" applyFont="1" applyFill="1" applyAlignment="1">
      <alignment horizontal="right" wrapText="1"/>
    </xf>
    <xf numFmtId="2" fontId="8" fillId="6" borderId="0" xfId="0" applyNumberFormat="1" applyFont="1" applyFill="1"/>
    <xf numFmtId="0" fontId="0" fillId="3" borderId="0" xfId="0" applyFill="1" applyAlignment="1">
      <alignment horizontal="right"/>
    </xf>
    <xf numFmtId="0" fontId="13" fillId="3" borderId="0" xfId="5" applyFont="1" applyFill="1" applyAlignment="1">
      <alignment horizontal="right" wrapText="1"/>
    </xf>
    <xf numFmtId="166" fontId="0" fillId="3" borderId="0" xfId="1" applyNumberFormat="1" applyFont="1" applyFill="1"/>
    <xf numFmtId="10" fontId="8" fillId="6" borderId="0" xfId="1" applyNumberFormat="1" applyFont="1" applyFill="1" applyBorder="1" applyAlignment="1">
      <alignment horizontal="right"/>
    </xf>
    <xf numFmtId="171" fontId="0" fillId="3" borderId="0" xfId="0" applyNumberFormat="1" applyFill="1"/>
    <xf numFmtId="4" fontId="0" fillId="3" borderId="0" xfId="0" applyNumberFormat="1" applyFill="1" applyAlignment="1">
      <alignment horizontal="right"/>
    </xf>
    <xf numFmtId="2" fontId="0" fillId="3" borderId="0" xfId="0" applyNumberFormat="1" applyFill="1" applyAlignment="1">
      <alignment horizontal="right"/>
    </xf>
    <xf numFmtId="165" fontId="2" fillId="3" borderId="0" xfId="0" applyNumberFormat="1" applyFont="1" applyFill="1"/>
    <xf numFmtId="0" fontId="31" fillId="3" borderId="0" xfId="0" applyFont="1" applyFill="1"/>
    <xf numFmtId="0" fontId="33" fillId="3" borderId="0" xfId="0" applyFont="1" applyFill="1"/>
    <xf numFmtId="0" fontId="35" fillId="3" borderId="0" xfId="5" applyFont="1" applyFill="1" applyAlignment="1">
      <alignment horizontal="right"/>
    </xf>
    <xf numFmtId="14" fontId="0" fillId="3" borderId="11" xfId="0" applyNumberFormat="1" applyFill="1" applyBorder="1" applyAlignment="1">
      <alignment horizontal="right"/>
    </xf>
    <xf numFmtId="10" fontId="30" fillId="3" borderId="0" xfId="0" applyNumberFormat="1" applyFont="1" applyFill="1"/>
    <xf numFmtId="0" fontId="12" fillId="3" borderId="0" xfId="5" applyFont="1" applyFill="1" applyAlignment="1">
      <alignment horizontal="right" vertical="center" wrapText="1"/>
    </xf>
    <xf numFmtId="0" fontId="0" fillId="3" borderId="0" xfId="0" applyFill="1" applyAlignment="1">
      <alignment vertical="center"/>
    </xf>
    <xf numFmtId="166" fontId="16" fillId="6" borderId="0" xfId="1" applyNumberFormat="1" applyFont="1" applyFill="1" applyBorder="1"/>
    <xf numFmtId="2" fontId="30" fillId="6" borderId="0" xfId="0" applyNumberFormat="1" applyFont="1" applyFill="1"/>
    <xf numFmtId="168" fontId="30" fillId="5" borderId="0" xfId="0" applyNumberFormat="1" applyFont="1" applyFill="1" applyAlignment="1">
      <alignment horizontal="right"/>
    </xf>
    <xf numFmtId="168" fontId="7" fillId="5" borderId="0" xfId="0" applyNumberFormat="1" applyFont="1" applyFill="1"/>
    <xf numFmtId="168" fontId="7" fillId="5" borderId="0" xfId="0" applyNumberFormat="1" applyFont="1" applyFill="1" applyAlignment="1">
      <alignment horizontal="right"/>
    </xf>
    <xf numFmtId="166" fontId="30" fillId="5" borderId="0" xfId="1" applyNumberFormat="1" applyFont="1" applyFill="1" applyBorder="1"/>
    <xf numFmtId="168" fontId="9" fillId="5" borderId="0" xfId="0" applyNumberFormat="1" applyFont="1" applyFill="1" applyAlignment="1">
      <alignment horizontal="right"/>
    </xf>
    <xf numFmtId="168" fontId="30" fillId="3" borderId="0" xfId="0" applyNumberFormat="1" applyFont="1" applyFill="1" applyAlignment="1">
      <alignment horizontal="right"/>
    </xf>
    <xf numFmtId="0" fontId="0" fillId="3" borderId="0" xfId="1" applyNumberFormat="1" applyFont="1" applyFill="1"/>
    <xf numFmtId="39" fontId="0" fillId="3" borderId="0" xfId="0" applyNumberFormat="1" applyFill="1"/>
    <xf numFmtId="172" fontId="0" fillId="3" borderId="0" xfId="0" applyNumberFormat="1" applyFill="1"/>
    <xf numFmtId="168" fontId="9" fillId="6" borderId="0" xfId="0" applyNumberFormat="1" applyFont="1" applyFill="1" applyAlignment="1">
      <alignment horizontal="right"/>
    </xf>
    <xf numFmtId="168" fontId="7" fillId="6" borderId="0" xfId="0" applyNumberFormat="1" applyFont="1" applyFill="1"/>
    <xf numFmtId="168" fontId="9" fillId="6" borderId="0" xfId="0" applyNumberFormat="1" applyFont="1" applyFill="1"/>
    <xf numFmtId="168" fontId="7" fillId="6" borderId="0" xfId="0" applyNumberFormat="1" applyFont="1" applyFill="1" applyAlignment="1">
      <alignment horizontal="right"/>
    </xf>
    <xf numFmtId="168" fontId="30" fillId="6" borderId="0" xfId="0" applyNumberFormat="1" applyFont="1" applyFill="1" applyAlignment="1">
      <alignment horizontal="right"/>
    </xf>
    <xf numFmtId="4" fontId="0" fillId="3" borderId="0" xfId="0" applyNumberFormat="1" applyFill="1"/>
    <xf numFmtId="168" fontId="30" fillId="5" borderId="0" xfId="0" quotePrefix="1" applyNumberFormat="1" applyFont="1" applyFill="1" applyAlignment="1">
      <alignment horizontal="right"/>
    </xf>
    <xf numFmtId="2" fontId="8" fillId="5" borderId="0" xfId="0" applyNumberFormat="1" applyFont="1" applyFill="1" applyAlignment="1">
      <alignment horizontal="right" vertical="center"/>
    </xf>
    <xf numFmtId="168" fontId="37" fillId="5" borderId="0" xfId="0" applyNumberFormat="1" applyFont="1" applyFill="1" applyAlignment="1">
      <alignment horizontal="right"/>
    </xf>
    <xf numFmtId="0" fontId="36" fillId="3" borderId="0" xfId="0" applyFont="1" applyFill="1"/>
    <xf numFmtId="168" fontId="0" fillId="3" borderId="0" xfId="0" applyNumberFormat="1" applyFill="1" applyAlignment="1">
      <alignment vertical="center"/>
    </xf>
    <xf numFmtId="2" fontId="8" fillId="6" borderId="0" xfId="1" applyNumberFormat="1" applyFont="1" applyFill="1" applyBorder="1"/>
    <xf numFmtId="2" fontId="14" fillId="3" borderId="0" xfId="5" applyNumberFormat="1" applyFont="1" applyFill="1" applyAlignment="1">
      <alignment horizontal="right" wrapText="1"/>
    </xf>
    <xf numFmtId="0" fontId="0" fillId="5" borderId="0" xfId="0" applyFill="1"/>
    <xf numFmtId="0" fontId="0" fillId="6" borderId="0" xfId="0" applyFill="1"/>
    <xf numFmtId="0" fontId="31" fillId="3" borderId="0" xfId="5" applyFont="1" applyFill="1" applyAlignment="1">
      <alignment horizontal="right" wrapText="1"/>
    </xf>
    <xf numFmtId="0" fontId="31" fillId="3" borderId="0" xfId="5" applyFont="1" applyFill="1" applyAlignment="1">
      <alignment horizontal="right" vertical="center" wrapText="1"/>
    </xf>
    <xf numFmtId="2" fontId="8" fillId="6" borderId="0" xfId="0" applyNumberFormat="1" applyFont="1" applyFill="1" applyAlignment="1">
      <alignment horizontal="right"/>
    </xf>
    <xf numFmtId="2" fontId="8" fillId="6" borderId="0" xfId="0" applyNumberFormat="1" applyFont="1" applyFill="1" applyAlignment="1">
      <alignment horizontal="right" vertical="center"/>
    </xf>
    <xf numFmtId="170" fontId="16" fillId="6" borderId="0" xfId="0" applyNumberFormat="1" applyFont="1" applyFill="1"/>
    <xf numFmtId="170" fontId="30" fillId="5" borderId="0" xfId="0" applyNumberFormat="1" applyFont="1" applyFill="1" applyAlignment="1">
      <alignment horizontal="right"/>
    </xf>
    <xf numFmtId="173" fontId="0" fillId="3" borderId="0" xfId="0" applyNumberFormat="1" applyFill="1"/>
    <xf numFmtId="0" fontId="42" fillId="3" borderId="0" xfId="0" applyFont="1" applyFill="1" applyAlignment="1">
      <alignment horizontal="right"/>
    </xf>
    <xf numFmtId="14" fontId="17" fillId="3" borderId="0" xfId="0" applyNumberFormat="1" applyFont="1" applyFill="1"/>
    <xf numFmtId="3" fontId="0" fillId="3" borderId="0" xfId="0" applyNumberFormat="1" applyFill="1" applyAlignment="1">
      <alignment horizontal="right"/>
    </xf>
    <xf numFmtId="0" fontId="41" fillId="3" borderId="0" xfId="0" applyFont="1" applyFill="1" applyAlignment="1">
      <alignment horizontal="right"/>
    </xf>
    <xf numFmtId="3" fontId="41" fillId="3" borderId="0" xfId="0" applyNumberFormat="1" applyFont="1" applyFill="1" applyAlignment="1">
      <alignment horizontal="right"/>
    </xf>
    <xf numFmtId="0" fontId="41" fillId="3" borderId="0" xfId="0" applyFont="1" applyFill="1"/>
    <xf numFmtId="166" fontId="30" fillId="5" borderId="0" xfId="1" applyNumberFormat="1" applyFont="1" applyFill="1" applyBorder="1" applyAlignment="1">
      <alignment horizontal="right"/>
    </xf>
    <xf numFmtId="168" fontId="30" fillId="5" borderId="0" xfId="0" applyNumberFormat="1" applyFont="1" applyFill="1" applyAlignment="1">
      <alignment vertical="center"/>
    </xf>
    <xf numFmtId="168" fontId="0" fillId="3" borderId="0" xfId="0" applyNumberFormat="1" applyFill="1"/>
    <xf numFmtId="0" fontId="8" fillId="4" borderId="0" xfId="0" applyFont="1" applyFill="1"/>
    <xf numFmtId="0" fontId="43" fillId="3" borderId="0" xfId="5" applyFont="1" applyFill="1"/>
    <xf numFmtId="0" fontId="44" fillId="3" borderId="0" xfId="5" applyFont="1" applyFill="1" applyAlignment="1">
      <alignment horizontal="left"/>
    </xf>
    <xf numFmtId="0" fontId="45" fillId="3" borderId="0" xfId="5" applyFont="1" applyFill="1"/>
    <xf numFmtId="0" fontId="38" fillId="3" borderId="0" xfId="5" applyFont="1" applyFill="1" applyAlignment="1">
      <alignment horizontal="right"/>
    </xf>
    <xf numFmtId="0" fontId="17" fillId="3" borderId="0" xfId="0" applyFont="1" applyFill="1"/>
    <xf numFmtId="166" fontId="29" fillId="3" borderId="0" xfId="1" applyNumberFormat="1" applyFont="1" applyFill="1" applyAlignment="1">
      <alignment horizontal="right"/>
    </xf>
    <xf numFmtId="171" fontId="29" fillId="7" borderId="0" xfId="0" applyNumberFormat="1" applyFont="1" applyFill="1"/>
    <xf numFmtId="10" fontId="0" fillId="7" borderId="0" xfId="1" applyNumberFormat="1" applyFont="1" applyFill="1" applyAlignment="1">
      <alignment horizontal="right"/>
    </xf>
    <xf numFmtId="10" fontId="0" fillId="3" borderId="0" xfId="0" applyNumberFormat="1" applyFill="1"/>
    <xf numFmtId="168" fontId="14" fillId="3" borderId="0" xfId="5" applyNumberFormat="1" applyFont="1" applyFill="1" applyAlignment="1">
      <alignment horizontal="right" wrapText="1"/>
    </xf>
    <xf numFmtId="1" fontId="0" fillId="3" borderId="0" xfId="1" applyNumberFormat="1" applyFont="1" applyFill="1"/>
    <xf numFmtId="168" fontId="46" fillId="5" borderId="0" xfId="0" applyNumberFormat="1" applyFont="1" applyFill="1" applyAlignment="1">
      <alignment horizontal="right"/>
    </xf>
    <xf numFmtId="0" fontId="47" fillId="3" borderId="0" xfId="5" applyFont="1" applyFill="1" applyAlignment="1">
      <alignment horizontal="right"/>
    </xf>
    <xf numFmtId="4" fontId="35" fillId="3" borderId="0" xfId="5" applyNumberFormat="1" applyFont="1" applyFill="1" applyAlignment="1">
      <alignment horizontal="right"/>
    </xf>
    <xf numFmtId="168" fontId="48" fillId="5" borderId="0" xfId="0" applyNumberFormat="1" applyFont="1" applyFill="1" applyAlignment="1">
      <alignment horizontal="right"/>
    </xf>
    <xf numFmtId="0" fontId="49" fillId="3" borderId="0" xfId="5" applyFont="1" applyFill="1" applyAlignment="1">
      <alignment horizontal="right"/>
    </xf>
    <xf numFmtId="4" fontId="9" fillId="5" borderId="0" xfId="0" applyNumberFormat="1" applyFont="1" applyFill="1" applyAlignment="1">
      <alignment horizontal="right"/>
    </xf>
    <xf numFmtId="2" fontId="2" fillId="3" borderId="0" xfId="0" applyNumberFormat="1" applyFont="1" applyFill="1"/>
    <xf numFmtId="168" fontId="30" fillId="5" borderId="0" xfId="0" applyNumberFormat="1" applyFont="1" applyFill="1"/>
    <xf numFmtId="168" fontId="30" fillId="6" borderId="0" xfId="0" applyNumberFormat="1" applyFont="1" applyFill="1"/>
    <xf numFmtId="0" fontId="9" fillId="3" borderId="0" xfId="2" applyFont="1" applyFill="1" applyBorder="1" applyAlignment="1">
      <alignment horizontal="right"/>
    </xf>
    <xf numFmtId="168" fontId="9" fillId="3" borderId="0" xfId="0" applyNumberFormat="1" applyFont="1" applyFill="1" applyAlignment="1">
      <alignment horizontal="right"/>
    </xf>
    <xf numFmtId="9" fontId="0" fillId="3" borderId="0" xfId="1" applyFont="1" applyFill="1"/>
    <xf numFmtId="10" fontId="17" fillId="3" borderId="0" xfId="1" applyNumberFormat="1" applyFont="1" applyFill="1"/>
    <xf numFmtId="10" fontId="30" fillId="3" borderId="0" xfId="0" applyNumberFormat="1" applyFont="1" applyFill="1" applyAlignment="1">
      <alignment horizontal="left"/>
    </xf>
    <xf numFmtId="4" fontId="9" fillId="6" borderId="0" xfId="0" applyNumberFormat="1" applyFont="1" applyFill="1" applyAlignment="1">
      <alignment horizontal="right"/>
    </xf>
    <xf numFmtId="165" fontId="52" fillId="5" borderId="0" xfId="0" applyNumberFormat="1" applyFont="1" applyFill="1" applyAlignment="1">
      <alignment horizontal="right" vertical="center"/>
    </xf>
    <xf numFmtId="10" fontId="52" fillId="5" borderId="0" xfId="1" applyNumberFormat="1" applyFont="1" applyFill="1" applyAlignment="1">
      <alignment horizontal="right" vertical="center"/>
    </xf>
    <xf numFmtId="165" fontId="52" fillId="6" borderId="0" xfId="0" applyNumberFormat="1" applyFont="1" applyFill="1" applyAlignment="1">
      <alignment horizontal="right" vertical="center"/>
    </xf>
    <xf numFmtId="10" fontId="52" fillId="6" borderId="0" xfId="1" applyNumberFormat="1" applyFont="1" applyFill="1" applyAlignment="1">
      <alignment horizontal="right" vertical="center"/>
    </xf>
    <xf numFmtId="168" fontId="53" fillId="5" borderId="0" xfId="0" applyNumberFormat="1" applyFont="1" applyFill="1" applyAlignment="1">
      <alignment horizontal="right"/>
    </xf>
    <xf numFmtId="168" fontId="53" fillId="6" borderId="0" xfId="0" applyNumberFormat="1" applyFont="1" applyFill="1" applyAlignment="1">
      <alignment horizontal="right"/>
    </xf>
    <xf numFmtId="2" fontId="0" fillId="8" borderId="0" xfId="0" applyNumberFormat="1" applyFill="1"/>
    <xf numFmtId="10" fontId="30" fillId="3" borderId="0" xfId="1" applyNumberFormat="1" applyFont="1" applyFill="1" applyAlignment="1">
      <alignment horizontal="right"/>
    </xf>
    <xf numFmtId="168" fontId="29" fillId="3" borderId="0" xfId="0" applyNumberFormat="1" applyFont="1" applyFill="1"/>
    <xf numFmtId="165" fontId="2" fillId="5" borderId="0" xfId="0" applyNumberFormat="1" applyFont="1" applyFill="1" applyAlignment="1">
      <alignment horizontal="right" vertical="center"/>
    </xf>
    <xf numFmtId="165" fontId="2" fillId="6" borderId="0" xfId="0" applyNumberFormat="1" applyFont="1" applyFill="1" applyAlignment="1">
      <alignment horizontal="right" vertical="center"/>
    </xf>
    <xf numFmtId="165" fontId="34" fillId="5" borderId="0" xfId="0" applyNumberFormat="1" applyFont="1" applyFill="1" applyAlignment="1">
      <alignment horizontal="right" vertical="center"/>
    </xf>
    <xf numFmtId="165" fontId="34" fillId="6" borderId="0" xfId="0" applyNumberFormat="1" applyFont="1" applyFill="1" applyAlignment="1">
      <alignment horizontal="right" vertical="center"/>
    </xf>
    <xf numFmtId="166" fontId="30" fillId="5" borderId="0" xfId="0" applyNumberFormat="1" applyFont="1" applyFill="1" applyAlignment="1">
      <alignment horizontal="right" vertical="center"/>
    </xf>
    <xf numFmtId="166" fontId="30" fillId="6" borderId="0" xfId="0" applyNumberFormat="1" applyFont="1" applyFill="1" applyAlignment="1">
      <alignment horizontal="right" vertical="center"/>
    </xf>
    <xf numFmtId="174" fontId="29" fillId="3" borderId="0" xfId="0" applyNumberFormat="1" applyFont="1" applyFill="1"/>
    <xf numFmtId="174" fontId="0" fillId="7" borderId="0" xfId="0" applyNumberFormat="1" applyFill="1" applyAlignment="1">
      <alignment horizontal="right"/>
    </xf>
    <xf numFmtId="174" fontId="29" fillId="3" borderId="0" xfId="8" applyNumberFormat="1" applyFont="1" applyFill="1"/>
    <xf numFmtId="2" fontId="29" fillId="3" borderId="0" xfId="0" applyNumberFormat="1" applyFont="1" applyFill="1"/>
    <xf numFmtId="166" fontId="54" fillId="6" borderId="0" xfId="1" applyNumberFormat="1" applyFont="1" applyFill="1" applyBorder="1"/>
    <xf numFmtId="10" fontId="35" fillId="3" borderId="0" xfId="1" applyNumberFormat="1" applyFont="1" applyFill="1" applyAlignment="1">
      <alignment horizontal="right"/>
    </xf>
    <xf numFmtId="0" fontId="55" fillId="3" borderId="0" xfId="5" applyFont="1" applyFill="1" applyAlignment="1">
      <alignment horizontal="right"/>
    </xf>
    <xf numFmtId="0" fontId="56" fillId="3" borderId="0" xfId="9" applyFill="1"/>
    <xf numFmtId="0" fontId="38" fillId="3" borderId="0" xfId="5" applyFont="1" applyFill="1" applyAlignment="1">
      <alignment horizontal="right" vertical="center"/>
    </xf>
    <xf numFmtId="165" fontId="2" fillId="7" borderId="0" xfId="0" applyNumberFormat="1" applyFont="1" applyFill="1" applyAlignment="1">
      <alignment horizontal="right" vertical="center"/>
    </xf>
    <xf numFmtId="165" fontId="2" fillId="3" borderId="0" xfId="0" applyNumberFormat="1" applyFont="1" applyFill="1" applyAlignment="1">
      <alignment horizontal="right" vertical="center"/>
    </xf>
    <xf numFmtId="0" fontId="57" fillId="3" borderId="0" xfId="5" applyFont="1" applyFill="1" applyAlignment="1">
      <alignment horizontal="right"/>
    </xf>
    <xf numFmtId="0" fontId="16" fillId="3" borderId="0" xfId="5" applyFont="1" applyFill="1" applyAlignment="1">
      <alignment horizontal="right"/>
    </xf>
    <xf numFmtId="9" fontId="35" fillId="3" borderId="0" xfId="1" applyFont="1" applyFill="1" applyAlignment="1">
      <alignment horizontal="right"/>
    </xf>
    <xf numFmtId="0" fontId="41" fillId="3" borderId="0" xfId="0" applyFont="1" applyFill="1" applyAlignment="1">
      <alignment horizontal="center"/>
    </xf>
    <xf numFmtId="0" fontId="15" fillId="3" borderId="0" xfId="5" applyFont="1" applyFill="1"/>
    <xf numFmtId="0" fontId="28" fillId="3" borderId="11" xfId="0" applyFont="1" applyFill="1" applyBorder="1" applyAlignment="1">
      <alignment horizontal="center"/>
    </xf>
  </cellXfs>
  <cellStyles count="10">
    <cellStyle name="Currency 2" xfId="8" xr:uid="{8E057330-67C6-484B-9408-D462C1FCE867}"/>
    <cellStyle name="fa_column_header_bottom" xfId="4" xr:uid="{00000000-0005-0000-0000-000001000000}"/>
    <cellStyle name="fa_column_header_top" xfId="3" xr:uid="{00000000-0005-0000-0000-000002000000}"/>
    <cellStyle name="fa_column_header_top_left" xfId="2" xr:uid="{00000000-0005-0000-0000-000003000000}"/>
    <cellStyle name="Hyperlink" xfId="9" builtinId="8"/>
    <cellStyle name="Normal" xfId="0" builtinId="0"/>
    <cellStyle name="Normal 2" xfId="6" xr:uid="{00000000-0005-0000-0000-000006000000}"/>
    <cellStyle name="Normal 3" xfId="7" xr:uid="{00000000-0005-0000-0000-000007000000}"/>
    <cellStyle name="Percent" xfId="1" builtinId="5"/>
    <cellStyle name="Title" xfId="5"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17</xdr:row>
      <xdr:rowOff>163285</xdr:rowOff>
    </xdr:from>
    <xdr:to>
      <xdr:col>1</xdr:col>
      <xdr:colOff>3904344</xdr:colOff>
      <xdr:row>31</xdr:row>
      <xdr:rowOff>96428</xdr:rowOff>
    </xdr:to>
    <xdr:pic>
      <xdr:nvPicPr>
        <xdr:cNvPr id="2" name="Picture 1" descr="Image result for financial data">
          <a:extLst>
            <a:ext uri="{FF2B5EF4-FFF2-40B4-BE49-F238E27FC236}">
              <a16:creationId xmlns:a16="http://schemas.microsoft.com/office/drawing/2014/main" id="{42F3A7AE-D54B-4288-8B55-0F72BD1675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6" y="3592285"/>
          <a:ext cx="3904343" cy="2864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399435</xdr:colOff>
      <xdr:row>137</xdr:row>
      <xdr:rowOff>0</xdr:rowOff>
    </xdr:from>
    <xdr:to>
      <xdr:col>52</xdr:col>
      <xdr:colOff>167728</xdr:colOff>
      <xdr:row>149</xdr:row>
      <xdr:rowOff>13607</xdr:rowOff>
    </xdr:to>
    <xdr:pic>
      <xdr:nvPicPr>
        <xdr:cNvPr id="3" name="Imagen 5" descr="Tabla&#10;&#10;Descripción generada automáticamente">
          <a:extLst>
            <a:ext uri="{FF2B5EF4-FFF2-40B4-BE49-F238E27FC236}">
              <a16:creationId xmlns:a16="http://schemas.microsoft.com/office/drawing/2014/main" id="{1C1B466B-1663-463E-8825-558B4531FEE1}"/>
            </a:ext>
          </a:extLst>
        </xdr:cNvPr>
        <xdr:cNvPicPr>
          <a:picLocks noChangeAspect="1"/>
        </xdr:cNvPicPr>
      </xdr:nvPicPr>
      <xdr:blipFill>
        <a:blip xmlns:r="http://schemas.openxmlformats.org/officeDocument/2006/relationships" r:embed="rId2"/>
        <a:stretch>
          <a:fillRect/>
        </a:stretch>
      </xdr:blipFill>
      <xdr:spPr>
        <a:xfrm>
          <a:off x="51281985" y="29054835"/>
          <a:ext cx="6905697" cy="2491270"/>
        </a:xfrm>
        <a:prstGeom prst="rect">
          <a:avLst/>
        </a:prstGeom>
      </xdr:spPr>
    </xdr:pic>
    <xdr:clientData/>
  </xdr:twoCellAnchor>
  <xdr:twoCellAnchor editAs="oneCell">
    <xdr:from>
      <xdr:col>0</xdr:col>
      <xdr:colOff>585549</xdr:colOff>
      <xdr:row>1</xdr:row>
      <xdr:rowOff>160358</xdr:rowOff>
    </xdr:from>
    <xdr:to>
      <xdr:col>1</xdr:col>
      <xdr:colOff>5314469</xdr:colOff>
      <xdr:row>10</xdr:row>
      <xdr:rowOff>149421</xdr:rowOff>
    </xdr:to>
    <xdr:pic>
      <xdr:nvPicPr>
        <xdr:cNvPr id="4" name="Imagen 8">
          <a:extLst>
            <a:ext uri="{FF2B5EF4-FFF2-40B4-BE49-F238E27FC236}">
              <a16:creationId xmlns:a16="http://schemas.microsoft.com/office/drawing/2014/main" id="{DF208392-C73D-4928-9BE5-5F81490283C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85549" y="350858"/>
          <a:ext cx="5432038" cy="1694038"/>
        </a:xfrm>
        <a:prstGeom prst="rect">
          <a:avLst/>
        </a:prstGeom>
      </xdr:spPr>
    </xdr:pic>
    <xdr:clientData/>
  </xdr:twoCellAnchor>
  <xdr:twoCellAnchor editAs="oneCell">
    <xdr:from>
      <xdr:col>13</xdr:col>
      <xdr:colOff>762000</xdr:colOff>
      <xdr:row>5</xdr:row>
      <xdr:rowOff>25400</xdr:rowOff>
    </xdr:from>
    <xdr:to>
      <xdr:col>17</xdr:col>
      <xdr:colOff>584200</xdr:colOff>
      <xdr:row>9</xdr:row>
      <xdr:rowOff>88900</xdr:rowOff>
    </xdr:to>
    <xdr:pic>
      <xdr:nvPicPr>
        <xdr:cNvPr id="7" name="Imagen 6">
          <a:extLst>
            <a:ext uri="{FF2B5EF4-FFF2-40B4-BE49-F238E27FC236}">
              <a16:creationId xmlns:a16="http://schemas.microsoft.com/office/drawing/2014/main" id="{24DBA33C-2D16-AD27-BCB8-EB23B92E723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1031200" y="1041400"/>
          <a:ext cx="4699000" cy="876300"/>
        </a:xfrm>
        <a:prstGeom prst="rect">
          <a:avLst/>
        </a:prstGeom>
      </xdr:spPr>
    </xdr:pic>
    <xdr:clientData/>
  </xdr:twoCellAnchor>
  <xdr:twoCellAnchor>
    <xdr:from>
      <xdr:col>9</xdr:col>
      <xdr:colOff>503464</xdr:colOff>
      <xdr:row>15</xdr:row>
      <xdr:rowOff>136071</xdr:rowOff>
    </xdr:from>
    <xdr:to>
      <xdr:col>21</xdr:col>
      <xdr:colOff>271834</xdr:colOff>
      <xdr:row>29</xdr:row>
      <xdr:rowOff>61357</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2D801C20-5CB2-4852-9CEE-EE807279647B}"/>
            </a:ext>
          </a:extLst>
        </xdr:cNvPr>
        <xdr:cNvSpPr/>
      </xdr:nvSpPr>
      <xdr:spPr>
        <a:xfrm>
          <a:off x="14995071" y="2993571"/>
          <a:ext cx="12504656" cy="3041322"/>
        </a:xfrm>
        <a:prstGeom prst="rect">
          <a:avLst/>
        </a:prstGeom>
        <a:ln w="12700">
          <a:miter lim="400000"/>
        </a:ln>
        <a:extLst>
          <a:ext uri="{C572A759-6A51-4108-AA02-DFA0A04FC94B}">
            <ma14:wrappingTextBoxFlag xmlns:lc="http://schemas.openxmlformats.org/drawingml/2006/lockedCanvas" xmlns:ma14="http://schemas.microsoft.com/office/mac/drawingml/2011/main" xmlns:mc="http://schemas.openxmlformats.org/markup-compatibility/2006" xmlns:p14="http://schemas.microsoft.com/office/powerpoint/2010/main" xmlns:a14="http://schemas.microsoft.com/office/drawing/2010/main" xmlns:a16="http://schemas.microsoft.com/office/drawing/2014/main" xmlns="" xmlns:p="http://schemas.openxmlformats.org/presentationml/2006/main" xmlns:r="http://schemas.openxmlformats.org/officeDocument/2006/relationship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200" b="1">
              <a:solidFill>
                <a:srgbClr val="AB8D47"/>
              </a:solidFill>
              <a:latin typeface="Blinker" panose="020B0604020202020204" charset="0"/>
              <a:sym typeface="Raleway"/>
            </a:rPr>
            <a:t>Disclaimer: </a:t>
          </a:r>
          <a:r>
            <a:rPr lang="en-GB" sz="12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2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2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2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200">
              <a:solidFill>
                <a:srgbClr val="AB8D47"/>
              </a:solidFill>
              <a:latin typeface="Blinker" panose="020B0604020202020204" charset="0"/>
            </a:rPr>
            <a:t>By accepting this document, you agree to be bound by the above conditions and limitations.</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218411</xdr:colOff>
      <xdr:row>58</xdr:row>
      <xdr:rowOff>118729</xdr:rowOff>
    </xdr:from>
    <xdr:ext cx="8840625" cy="956236"/>
    <xdr:sp macro="" textlink="">
      <xdr:nvSpPr>
        <xdr:cNvPr id="2" name="TextBox 9">
          <a:extLst>
            <a:ext uri="{FF2B5EF4-FFF2-40B4-BE49-F238E27FC236}">
              <a16:creationId xmlns:a16="http://schemas.microsoft.com/office/drawing/2014/main" id="{51FA2D90-4870-46BC-A2B6-BB5C0DB53BBE}"/>
            </a:ext>
          </a:extLst>
        </xdr:cNvPr>
        <xdr:cNvSpPr txBox="1"/>
      </xdr:nvSpPr>
      <xdr:spPr>
        <a:xfrm>
          <a:off x="18638532" y="10288971"/>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Lonza Group is a leading global contract development and manufacturing organization (CDMO) that provides services to the pharmaceutical, </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biotech, and nutrition industries, specializing in biologics, small molecules, and cell and gene therapies. </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Headquartered in Switzerland, it supports clients from early-stage development through commercial manufacturing, </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helping bring medical products to market efficiently and at scale.</a:t>
          </a:r>
        </a:p>
        <a:p>
          <a:pPr marL="0" marR="0" lvl="0" indent="0" algn="ctr" defTabSz="914400" rtl="0" eaLnBrk="1" fontAlgn="auto" latinLnBrk="0" hangingPunct="1">
            <a:lnSpc>
              <a:spcPct val="100000"/>
            </a:lnSpc>
            <a:spcBef>
              <a:spcPts val="0"/>
            </a:spcBef>
            <a:spcAft>
              <a:spcPts val="0"/>
            </a:spcAft>
            <a:buClrTx/>
            <a:buSzTx/>
            <a:buFontTx/>
            <a:buNone/>
            <a:tabLst/>
            <a:defRPr/>
          </a:pPr>
          <a:endParaRPr lang="en-US">
            <a:effectLst/>
          </a:endParaRPr>
        </a:p>
        <a:p>
          <a:endParaRPr lang="es-ES" sz="1100"/>
        </a:p>
      </xdr:txBody>
    </xdr:sp>
    <xdr:clientData/>
  </xdr:oneCellAnchor>
  <xdr:twoCellAnchor editAs="oneCell">
    <xdr:from>
      <xdr:col>0</xdr:col>
      <xdr:colOff>492126</xdr:colOff>
      <xdr:row>2</xdr:row>
      <xdr:rowOff>71438</xdr:rowOff>
    </xdr:from>
    <xdr:to>
      <xdr:col>3</xdr:col>
      <xdr:colOff>510562</xdr:colOff>
      <xdr:row>11</xdr:row>
      <xdr:rowOff>40770</xdr:rowOff>
    </xdr:to>
    <xdr:pic>
      <xdr:nvPicPr>
        <xdr:cNvPr id="4" name="Imagen 12">
          <a:extLst>
            <a:ext uri="{FF2B5EF4-FFF2-40B4-BE49-F238E27FC236}">
              <a16:creationId xmlns:a16="http://schemas.microsoft.com/office/drawing/2014/main" id="{D610D24A-0F13-43BC-9B1B-831AC2367D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126" y="452438"/>
          <a:ext cx="5440882" cy="1683832"/>
        </a:xfrm>
        <a:prstGeom prst="rect">
          <a:avLst/>
        </a:prstGeom>
      </xdr:spPr>
    </xdr:pic>
    <xdr:clientData/>
  </xdr:twoCellAnchor>
  <xdr:twoCellAnchor editAs="oneCell">
    <xdr:from>
      <xdr:col>16</xdr:col>
      <xdr:colOff>1181873</xdr:colOff>
      <xdr:row>54</xdr:row>
      <xdr:rowOff>54429</xdr:rowOff>
    </xdr:from>
    <xdr:to>
      <xdr:col>19</xdr:col>
      <xdr:colOff>442214</xdr:colOff>
      <xdr:row>58</xdr:row>
      <xdr:rowOff>102054</xdr:rowOff>
    </xdr:to>
    <xdr:pic>
      <xdr:nvPicPr>
        <xdr:cNvPr id="11" name="Picture 10">
          <a:extLst>
            <a:ext uri="{FF2B5EF4-FFF2-40B4-BE49-F238E27FC236}">
              <a16:creationId xmlns:a16="http://schemas.microsoft.com/office/drawing/2014/main" id="{5C8CDF00-37B7-EE82-93B2-D9266CB804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83244" y="9487252"/>
          <a:ext cx="2163930" cy="7850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1015819</xdr:colOff>
      <xdr:row>4</xdr:row>
      <xdr:rowOff>74285</xdr:rowOff>
    </xdr:from>
    <xdr:to>
      <xdr:col>16</xdr:col>
      <xdr:colOff>467688</xdr:colOff>
      <xdr:row>9</xdr:row>
      <xdr:rowOff>4650</xdr:rowOff>
    </xdr:to>
    <xdr:pic>
      <xdr:nvPicPr>
        <xdr:cNvPr id="3" name="Imagen 2">
          <a:extLst>
            <a:ext uri="{FF2B5EF4-FFF2-40B4-BE49-F238E27FC236}">
              <a16:creationId xmlns:a16="http://schemas.microsoft.com/office/drawing/2014/main" id="{D352212E-52C4-8A4C-BB45-A0C8B961C30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7162230" y="811704"/>
          <a:ext cx="4106829" cy="8521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217714</xdr:colOff>
      <xdr:row>2</xdr:row>
      <xdr:rowOff>0</xdr:rowOff>
    </xdr:from>
    <xdr:to>
      <xdr:col>3</xdr:col>
      <xdr:colOff>2477927</xdr:colOff>
      <xdr:row>10</xdr:row>
      <xdr:rowOff>170038</xdr:rowOff>
    </xdr:to>
    <xdr:pic>
      <xdr:nvPicPr>
        <xdr:cNvPr id="4" name="Imagen 8">
          <a:extLst>
            <a:ext uri="{FF2B5EF4-FFF2-40B4-BE49-F238E27FC236}">
              <a16:creationId xmlns:a16="http://schemas.microsoft.com/office/drawing/2014/main" id="{8F465A38-5C80-427A-B3E7-E88CD4F2E7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8893" y="381000"/>
          <a:ext cx="5430677" cy="1694038"/>
        </a:xfrm>
        <a:prstGeom prst="rect">
          <a:avLst/>
        </a:prstGeom>
      </xdr:spPr>
    </xdr:pic>
    <xdr:clientData/>
  </xdr:twoCellAnchor>
  <xdr:twoCellAnchor editAs="oneCell">
    <xdr:from>
      <xdr:col>6</xdr:col>
      <xdr:colOff>2104571</xdr:colOff>
      <xdr:row>4</xdr:row>
      <xdr:rowOff>127000</xdr:rowOff>
    </xdr:from>
    <xdr:to>
      <xdr:col>9</xdr:col>
      <xdr:colOff>544286</xdr:colOff>
      <xdr:row>9</xdr:row>
      <xdr:rowOff>5443</xdr:rowOff>
    </xdr:to>
    <xdr:pic>
      <xdr:nvPicPr>
        <xdr:cNvPr id="3" name="Imagen 2">
          <a:extLst>
            <a:ext uri="{FF2B5EF4-FFF2-40B4-BE49-F238E27FC236}">
              <a16:creationId xmlns:a16="http://schemas.microsoft.com/office/drawing/2014/main" id="{0709964E-8932-6E47-AC3F-124A327C71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859000" y="925286"/>
          <a:ext cx="4699000" cy="876300"/>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lonza.com/investor-relations/reporting-cent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05E6-F5F3-4155-859D-45C11E40BE05}">
  <dimension ref="A14:XDO297"/>
  <sheetViews>
    <sheetView tabSelected="1" topLeftCell="A20" zoomScale="70" zoomScaleNormal="70" workbookViewId="0">
      <selection activeCell="L69" sqref="L69"/>
    </sheetView>
  </sheetViews>
  <sheetFormatPr defaultColWidth="10.7109375" defaultRowHeight="15" x14ac:dyDescent="0.25"/>
  <cols>
    <col min="1" max="1" width="10.7109375" style="1"/>
    <col min="2" max="2" width="95.140625" style="1" customWidth="1"/>
    <col min="3" max="21" width="16" style="1" customWidth="1"/>
    <col min="22" max="23" width="11" style="1" customWidth="1"/>
    <col min="24" max="24" width="13.42578125" style="1" bestFit="1" customWidth="1"/>
    <col min="25" max="25" width="31.85546875" style="1" bestFit="1" customWidth="1"/>
    <col min="26" max="27" width="13.42578125" style="1" bestFit="1" customWidth="1"/>
    <col min="28" max="28" width="10.7109375" style="1" customWidth="1"/>
    <col min="29" max="29" width="56.28515625" style="1" bestFit="1" customWidth="1"/>
    <col min="30" max="31" width="10.7109375" style="1" customWidth="1"/>
    <col min="32" max="35" width="12.7109375" style="1" bestFit="1" customWidth="1"/>
    <col min="36" max="36" width="12.42578125" style="1" bestFit="1" customWidth="1"/>
    <col min="37" max="16384" width="10.7109375" style="1"/>
  </cols>
  <sheetData>
    <row r="14" s="3" customFormat="1" x14ac:dyDescent="0.25"/>
    <row r="17" spans="2:28" ht="30" x14ac:dyDescent="0.4">
      <c r="B17" s="23" t="s">
        <v>114</v>
      </c>
    </row>
    <row r="21" spans="2:28" ht="17.25" x14ac:dyDescent="0.25">
      <c r="X21" s="29"/>
      <c r="Y21" s="30"/>
      <c r="Z21" s="30"/>
      <c r="AA21" s="32"/>
      <c r="AB21" s="32"/>
    </row>
    <row r="22" spans="2:28" ht="18" thickBot="1" x14ac:dyDescent="0.3">
      <c r="X22" s="29"/>
      <c r="Y22" s="33"/>
      <c r="Z22" s="33"/>
      <c r="AA22" s="32"/>
      <c r="AB22" s="32"/>
    </row>
    <row r="23" spans="2:28" ht="18" thickTop="1" x14ac:dyDescent="0.25">
      <c r="C23" s="8"/>
      <c r="D23" s="9"/>
      <c r="E23" s="9"/>
      <c r="F23" s="9"/>
      <c r="G23" s="9"/>
      <c r="H23" s="9"/>
      <c r="I23" s="10"/>
      <c r="X23" s="29"/>
      <c r="Y23" s="34"/>
      <c r="Z23" s="34"/>
      <c r="AA23" s="32"/>
      <c r="AB23" s="32"/>
    </row>
    <row r="24" spans="2:28" ht="17.25" x14ac:dyDescent="0.25">
      <c r="C24" s="11"/>
      <c r="D24" s="92"/>
      <c r="E24" s="4" t="s">
        <v>69</v>
      </c>
      <c r="I24" s="12"/>
      <c r="X24" s="29"/>
      <c r="Y24" s="35"/>
      <c r="Z24" s="35"/>
      <c r="AA24" s="32"/>
      <c r="AB24" s="32"/>
    </row>
    <row r="25" spans="2:28" ht="17.25" x14ac:dyDescent="0.25">
      <c r="C25" s="11"/>
      <c r="I25" s="12"/>
      <c r="X25" s="29"/>
      <c r="Y25" s="36"/>
      <c r="Z25" s="36"/>
      <c r="AA25" s="32"/>
      <c r="AB25" s="32"/>
    </row>
    <row r="26" spans="2:28" ht="17.25" x14ac:dyDescent="0.25">
      <c r="C26" s="11"/>
      <c r="D26" s="7"/>
      <c r="E26" s="4" t="s">
        <v>70</v>
      </c>
      <c r="I26" s="12"/>
      <c r="X26" s="29"/>
      <c r="Y26" s="36"/>
      <c r="Z26" s="37"/>
      <c r="AA26" s="32"/>
      <c r="AB26" s="32"/>
    </row>
    <row r="27" spans="2:28" ht="17.25" x14ac:dyDescent="0.25">
      <c r="C27" s="11"/>
      <c r="I27" s="12"/>
      <c r="X27" s="29"/>
      <c r="Y27" s="31"/>
      <c r="Z27" s="36"/>
      <c r="AA27" s="32"/>
      <c r="AB27" s="32"/>
    </row>
    <row r="28" spans="2:28" ht="17.25" x14ac:dyDescent="0.25">
      <c r="C28" s="11"/>
      <c r="D28" s="93"/>
      <c r="E28" s="1" t="s">
        <v>243</v>
      </c>
      <c r="I28" s="12"/>
      <c r="X28" s="29"/>
      <c r="Y28" s="31"/>
      <c r="Z28" s="36"/>
      <c r="AA28" s="32"/>
      <c r="AB28" s="32"/>
    </row>
    <row r="29" spans="2:28" ht="15.75" thickBot="1" x14ac:dyDescent="0.3">
      <c r="C29" s="13"/>
      <c r="D29" s="14"/>
      <c r="E29" s="14"/>
      <c r="F29" s="14"/>
      <c r="G29" s="14"/>
      <c r="H29" s="14"/>
      <c r="I29" s="15"/>
    </row>
    <row r="30" spans="2:28" ht="15.75" thickTop="1" x14ac:dyDescent="0.25"/>
    <row r="31" spans="2:28" x14ac:dyDescent="0.25">
      <c r="J31" s="158" t="s">
        <v>244</v>
      </c>
      <c r="K31" s="159" t="s">
        <v>245</v>
      </c>
    </row>
    <row r="34" spans="2:23" ht="22.5" x14ac:dyDescent="0.3">
      <c r="B34" s="22" t="s">
        <v>104</v>
      </c>
      <c r="L34" s="109"/>
      <c r="T34" s="41"/>
      <c r="W34" s="57"/>
    </row>
    <row r="35" spans="2:23" x14ac:dyDescent="0.25">
      <c r="L35" s="55"/>
      <c r="M35" s="121"/>
      <c r="T35" s="58"/>
      <c r="U35" s="58"/>
      <c r="V35" s="58"/>
    </row>
    <row r="36" spans="2:23" x14ac:dyDescent="0.25">
      <c r="B36" s="4"/>
      <c r="C36" s="40"/>
      <c r="D36" s="40"/>
      <c r="E36" s="40"/>
      <c r="F36" s="58"/>
      <c r="G36" s="58"/>
      <c r="H36" s="58"/>
    </row>
    <row r="37" spans="2:23" ht="22.5" x14ac:dyDescent="0.3">
      <c r="B37" s="17" t="s">
        <v>120</v>
      </c>
      <c r="C37" s="6">
        <v>2017</v>
      </c>
      <c r="D37" s="6">
        <v>2018</v>
      </c>
      <c r="E37" s="6">
        <v>2019</v>
      </c>
      <c r="F37" s="6">
        <v>2020</v>
      </c>
      <c r="G37" s="6">
        <v>2021</v>
      </c>
      <c r="H37" s="6">
        <v>2022</v>
      </c>
      <c r="I37" s="6">
        <v>2023</v>
      </c>
      <c r="J37" s="6">
        <v>2024</v>
      </c>
      <c r="K37" s="6">
        <v>2025</v>
      </c>
      <c r="L37" s="131"/>
      <c r="M37" s="131"/>
      <c r="N37" s="131"/>
      <c r="O37" s="131"/>
      <c r="P37" s="131"/>
      <c r="Q37" s="131"/>
      <c r="R37" s="131"/>
    </row>
    <row r="38" spans="2:23" x14ac:dyDescent="0.25">
      <c r="B38" s="47" t="s">
        <v>121</v>
      </c>
      <c r="C38" s="108">
        <v>72.130240000000001</v>
      </c>
      <c r="D38" s="70">
        <v>73.617751999999996</v>
      </c>
      <c r="E38" s="70">
        <v>90.188999999999993</v>
      </c>
      <c r="F38" s="70">
        <v>104.059</v>
      </c>
      <c r="G38" s="70">
        <v>105.52800000000001</v>
      </c>
      <c r="H38" s="70">
        <v>118.55500000000001</v>
      </c>
      <c r="I38" s="70">
        <v>141.06100000000001</v>
      </c>
      <c r="J38" s="70">
        <v>140.374</v>
      </c>
      <c r="K38" s="70">
        <v>137.23699999999999</v>
      </c>
      <c r="L38" s="144"/>
      <c r="M38" s="144"/>
      <c r="N38" s="75"/>
      <c r="O38" s="75"/>
      <c r="P38" s="75"/>
      <c r="Q38" s="75"/>
      <c r="R38" s="75"/>
    </row>
    <row r="39" spans="2:23" x14ac:dyDescent="0.25">
      <c r="B39" s="47" t="s">
        <v>122</v>
      </c>
      <c r="C39" s="108">
        <v>67.280995000000004</v>
      </c>
      <c r="D39" s="70">
        <v>84.030713000000006</v>
      </c>
      <c r="E39" s="70">
        <v>87.637</v>
      </c>
      <c r="F39" s="70">
        <v>84.918999999999997</v>
      </c>
      <c r="G39" s="70">
        <v>88.138999999999996</v>
      </c>
      <c r="H39" s="70">
        <v>110.43300000000001</v>
      </c>
      <c r="I39" s="70">
        <v>115.47</v>
      </c>
      <c r="J39" s="70">
        <v>132.393</v>
      </c>
      <c r="K39" s="70">
        <v>127.925</v>
      </c>
      <c r="L39" s="75"/>
      <c r="M39" s="75"/>
      <c r="N39" s="75"/>
      <c r="O39" s="75"/>
      <c r="P39" s="75"/>
      <c r="Q39" s="75"/>
      <c r="R39" s="75"/>
    </row>
    <row r="40" spans="2:23" x14ac:dyDescent="0.25">
      <c r="B40" s="47" t="s">
        <v>123</v>
      </c>
      <c r="C40" s="108">
        <v>3.3441010000000002</v>
      </c>
      <c r="D40" s="70">
        <v>2.6897319999999998</v>
      </c>
      <c r="E40" s="70">
        <v>2.5579999999999998</v>
      </c>
      <c r="F40" s="70">
        <v>12.538</v>
      </c>
      <c r="G40" s="70">
        <v>13.268000000000001</v>
      </c>
      <c r="H40" s="70">
        <v>16.728999999999999</v>
      </c>
      <c r="I40" s="70">
        <v>22.274999999999999</v>
      </c>
      <c r="J40" s="70">
        <v>27.573</v>
      </c>
      <c r="K40" s="70">
        <v>29.260999999999999</v>
      </c>
      <c r="L40" s="75"/>
      <c r="M40" s="75"/>
      <c r="N40" s="75"/>
      <c r="O40" s="75"/>
      <c r="P40" s="75"/>
      <c r="Q40" s="75"/>
      <c r="R40" s="75"/>
    </row>
    <row r="41" spans="2:23" x14ac:dyDescent="0.25">
      <c r="B41" s="47" t="s">
        <v>124</v>
      </c>
      <c r="C41" s="108">
        <v>2.8258510000000001</v>
      </c>
      <c r="D41" s="70">
        <v>3.8448359999999999</v>
      </c>
      <c r="E41" s="70">
        <v>3.875</v>
      </c>
      <c r="F41" s="70">
        <v>10.358000000000001</v>
      </c>
      <c r="G41" s="70">
        <v>7.5330000000000004</v>
      </c>
      <c r="H41" s="70">
        <v>4.3769999999999998</v>
      </c>
      <c r="I41" s="70">
        <v>5.1840000000000002</v>
      </c>
      <c r="J41" s="70">
        <v>5.8520000000000003</v>
      </c>
      <c r="K41" s="70">
        <v>5.2009999999999996</v>
      </c>
      <c r="L41" s="75"/>
      <c r="M41" s="75"/>
      <c r="N41" s="75"/>
      <c r="O41" s="75"/>
      <c r="P41" s="75"/>
      <c r="Q41" s="75"/>
      <c r="R41" s="75"/>
    </row>
    <row r="42" spans="2:23" x14ac:dyDescent="0.25">
      <c r="B42" s="47" t="s">
        <v>125</v>
      </c>
      <c r="C42" s="108">
        <v>4.005509</v>
      </c>
      <c r="D42" s="70">
        <v>2.542008</v>
      </c>
      <c r="E42" s="70">
        <v>2.4740000000000002</v>
      </c>
      <c r="F42" s="70">
        <v>2.5190000000000001</v>
      </c>
      <c r="G42" s="70">
        <v>3.1819999999999999</v>
      </c>
      <c r="H42" s="70">
        <v>3.38</v>
      </c>
      <c r="I42" s="70">
        <v>4.2610000000000001</v>
      </c>
      <c r="J42" s="70">
        <v>6.6239999999999997</v>
      </c>
      <c r="K42" s="70">
        <v>5.36</v>
      </c>
      <c r="L42" s="75"/>
      <c r="M42" s="75"/>
      <c r="N42" s="75"/>
      <c r="O42" s="75"/>
      <c r="P42" s="75"/>
      <c r="Q42" s="75"/>
      <c r="R42" s="75"/>
    </row>
    <row r="43" spans="2:23" x14ac:dyDescent="0.25">
      <c r="B43" s="47" t="s">
        <v>126</v>
      </c>
      <c r="C43" s="108">
        <v>14.802281000000001</v>
      </c>
      <c r="D43" s="70">
        <v>12.179472000000001</v>
      </c>
      <c r="E43" s="70">
        <v>11.422000000000001</v>
      </c>
      <c r="F43" s="70">
        <v>13.85</v>
      </c>
      <c r="G43" s="70">
        <v>16.831</v>
      </c>
      <c r="H43" s="70">
        <v>15.667</v>
      </c>
      <c r="I43" s="70">
        <v>25.521000000000001</v>
      </c>
      <c r="J43" s="70">
        <v>24.425999999999998</v>
      </c>
      <c r="K43" s="70">
        <v>24.265000000000001</v>
      </c>
      <c r="L43" s="75"/>
      <c r="M43" s="75"/>
      <c r="N43" s="75"/>
      <c r="O43" s="75"/>
      <c r="P43" s="75"/>
      <c r="Q43" s="75"/>
      <c r="R43" s="75"/>
    </row>
    <row r="44" spans="2:23" x14ac:dyDescent="0.25">
      <c r="B44" s="47" t="s">
        <v>127</v>
      </c>
      <c r="C44" s="70">
        <v>3.5941890000000001</v>
      </c>
      <c r="D44" s="70">
        <v>1.5632790000000001</v>
      </c>
      <c r="E44" s="70">
        <v>2.052</v>
      </c>
      <c r="F44" s="70">
        <v>1.8360000000000001</v>
      </c>
      <c r="G44" s="70">
        <v>1.75</v>
      </c>
      <c r="H44" s="70">
        <v>2.008</v>
      </c>
      <c r="I44" s="70">
        <v>2.3159999999999998</v>
      </c>
      <c r="J44" s="70">
        <v>1.653</v>
      </c>
      <c r="K44" s="70">
        <v>1.847</v>
      </c>
      <c r="L44" s="75"/>
      <c r="M44" s="75"/>
      <c r="N44" s="75"/>
      <c r="O44" s="75"/>
      <c r="P44" s="75"/>
      <c r="Q44" s="75"/>
      <c r="R44" s="75"/>
    </row>
    <row r="45" spans="2:23" x14ac:dyDescent="0.25">
      <c r="B45" s="18" t="s">
        <v>50</v>
      </c>
      <c r="C45" s="74">
        <f t="shared" ref="C45:H45" si="0">SUM(C38:C44)</f>
        <v>167.98316599999998</v>
      </c>
      <c r="D45" s="74">
        <f t="shared" si="0"/>
        <v>180.46779199999997</v>
      </c>
      <c r="E45" s="74">
        <f t="shared" si="0"/>
        <v>200.20699999999997</v>
      </c>
      <c r="F45" s="74">
        <f t="shared" si="0"/>
        <v>230.07900000000004</v>
      </c>
      <c r="G45" s="74">
        <f t="shared" si="0"/>
        <v>236.23099999999997</v>
      </c>
      <c r="H45" s="74">
        <f t="shared" si="0"/>
        <v>271.14899999999994</v>
      </c>
      <c r="I45" s="74">
        <f>SUM(I38:I44)</f>
        <v>316.08800000000002</v>
      </c>
      <c r="J45" s="74">
        <f>SUM(J38:J44)</f>
        <v>338.89499999999998</v>
      </c>
      <c r="K45" s="74">
        <f>SUM(K38:K44)</f>
        <v>331.096</v>
      </c>
      <c r="L45" s="132"/>
      <c r="M45" s="132"/>
      <c r="N45" s="132"/>
      <c r="O45" s="132"/>
      <c r="P45" s="132"/>
      <c r="Q45" s="132"/>
      <c r="R45" s="132"/>
    </row>
    <row r="46" spans="2:23" s="62" customFormat="1" x14ac:dyDescent="0.25">
      <c r="B46" s="63"/>
      <c r="C46" s="63"/>
      <c r="D46" s="63"/>
      <c r="E46" s="63"/>
      <c r="F46" s="63"/>
      <c r="G46" s="63"/>
      <c r="H46" s="63"/>
      <c r="I46" s="63"/>
      <c r="J46" s="63"/>
      <c r="K46" s="63"/>
      <c r="L46" s="63"/>
      <c r="M46" s="63"/>
      <c r="N46" s="63"/>
      <c r="O46" s="63"/>
      <c r="P46" s="63"/>
      <c r="Q46" s="63"/>
      <c r="R46" s="65"/>
    </row>
    <row r="47" spans="2:23" ht="22.5" x14ac:dyDescent="0.3">
      <c r="B47" s="17" t="s">
        <v>62</v>
      </c>
      <c r="C47" s="6">
        <v>2017</v>
      </c>
      <c r="D47" s="6">
        <v>2018</v>
      </c>
      <c r="E47" s="6">
        <v>2019</v>
      </c>
      <c r="F47" s="6">
        <v>2020</v>
      </c>
      <c r="G47" s="6">
        <v>2021</v>
      </c>
      <c r="H47" s="6">
        <v>2022</v>
      </c>
      <c r="I47" s="6">
        <v>2023</v>
      </c>
      <c r="J47" s="6">
        <v>2024</v>
      </c>
      <c r="K47" s="6">
        <v>2025</v>
      </c>
      <c r="L47" s="131"/>
      <c r="M47" s="131"/>
      <c r="N47" s="131"/>
      <c r="O47" s="131"/>
      <c r="P47" s="131"/>
      <c r="Q47" s="131"/>
      <c r="R47" s="131"/>
    </row>
    <row r="48" spans="2:23" x14ac:dyDescent="0.25">
      <c r="B48" s="47" t="s">
        <v>128</v>
      </c>
      <c r="C48" s="108">
        <v>142.08070599999999</v>
      </c>
      <c r="D48" s="70">
        <v>146.10045400000001</v>
      </c>
      <c r="E48" s="70">
        <v>160.321</v>
      </c>
      <c r="F48" s="70">
        <v>187.828</v>
      </c>
      <c r="G48" s="70">
        <v>189.21</v>
      </c>
      <c r="H48" s="70">
        <v>217</v>
      </c>
      <c r="I48" s="70">
        <v>244.149</v>
      </c>
      <c r="J48" s="70">
        <v>263.053</v>
      </c>
      <c r="K48" s="70">
        <f>+K45-K49-K50</f>
        <v>251.85900000000001</v>
      </c>
      <c r="L48" s="75"/>
      <c r="M48" s="75"/>
      <c r="N48" s="75"/>
      <c r="O48" s="75"/>
      <c r="P48" s="75"/>
      <c r="Q48" s="75"/>
      <c r="R48" s="75"/>
    </row>
    <row r="49" spans="2:19" x14ac:dyDescent="0.25">
      <c r="B49" s="47" t="s">
        <v>129</v>
      </c>
      <c r="C49" s="108">
        <v>25.902460000000001</v>
      </c>
      <c r="D49" s="70">
        <v>34.367333000000002</v>
      </c>
      <c r="E49" s="70">
        <v>39.886000000000003</v>
      </c>
      <c r="F49" s="70">
        <v>42.250999999999998</v>
      </c>
      <c r="G49" s="70">
        <v>47.021000000000001</v>
      </c>
      <c r="H49" s="70">
        <v>54.15</v>
      </c>
      <c r="I49" s="70">
        <v>59.902000000000001</v>
      </c>
      <c r="J49" s="70">
        <v>59.253</v>
      </c>
      <c r="K49" s="70">
        <v>61</v>
      </c>
      <c r="L49" s="75"/>
      <c r="M49" s="75"/>
      <c r="N49" s="75"/>
      <c r="O49" s="75"/>
      <c r="P49" s="75"/>
      <c r="Q49" s="75"/>
      <c r="R49" s="75"/>
    </row>
    <row r="50" spans="2:19" x14ac:dyDescent="0.25">
      <c r="B50" s="47" t="s">
        <v>130</v>
      </c>
      <c r="C50" s="108">
        <v>0</v>
      </c>
      <c r="D50" s="70">
        <v>0</v>
      </c>
      <c r="E50" s="70">
        <v>0</v>
      </c>
      <c r="F50" s="70">
        <v>0</v>
      </c>
      <c r="G50" s="70">
        <v>0</v>
      </c>
      <c r="H50" s="70">
        <v>0</v>
      </c>
      <c r="I50" s="70">
        <v>12.037000000000001</v>
      </c>
      <c r="J50" s="70">
        <v>16.588999999999999</v>
      </c>
      <c r="K50" s="70">
        <v>18.236999999999998</v>
      </c>
      <c r="L50" s="75"/>
      <c r="M50" s="75"/>
      <c r="N50" s="75"/>
      <c r="O50" s="75"/>
      <c r="P50" s="75"/>
      <c r="Q50" s="75"/>
      <c r="R50" s="75"/>
    </row>
    <row r="51" spans="2:19" x14ac:dyDescent="0.25">
      <c r="B51" s="18" t="s">
        <v>50</v>
      </c>
      <c r="C51" s="74">
        <f t="shared" ref="C51:G51" si="1">SUM(C48:C50)</f>
        <v>167.98316599999998</v>
      </c>
      <c r="D51" s="74">
        <f t="shared" si="1"/>
        <v>180.46778700000002</v>
      </c>
      <c r="E51" s="74">
        <f t="shared" si="1"/>
        <v>200.20699999999999</v>
      </c>
      <c r="F51" s="74">
        <f t="shared" si="1"/>
        <v>230.07900000000001</v>
      </c>
      <c r="G51" s="74">
        <f t="shared" si="1"/>
        <v>236.23099999999999</v>
      </c>
      <c r="H51" s="74">
        <f>SUM(H48:H50)</f>
        <v>271.14999999999998</v>
      </c>
      <c r="I51" s="74">
        <f>SUM(I48:I50)</f>
        <v>316.08799999999997</v>
      </c>
      <c r="J51" s="74">
        <f>SUM(J48:J50)</f>
        <v>338.89499999999998</v>
      </c>
      <c r="K51" s="74">
        <f>SUM(K48:K50)</f>
        <v>331.09600000000006</v>
      </c>
      <c r="L51" s="132"/>
      <c r="M51" s="132"/>
      <c r="N51" s="132"/>
      <c r="O51" s="132"/>
      <c r="P51" s="132"/>
      <c r="Q51" s="132"/>
      <c r="R51" s="132"/>
    </row>
    <row r="52" spans="2:19" s="62" customFormat="1" x14ac:dyDescent="0.25">
      <c r="B52" s="63"/>
      <c r="C52" s="63"/>
      <c r="D52" s="63"/>
      <c r="E52" s="63"/>
      <c r="F52" s="63"/>
      <c r="G52" s="63"/>
      <c r="H52" s="63"/>
      <c r="J52" s="63" t="s">
        <v>224</v>
      </c>
      <c r="K52" s="135">
        <f>+(K68/E68)^(1/6)-1</f>
        <v>8.7457883453796903E-2</v>
      </c>
      <c r="L52" s="63"/>
      <c r="M52" s="63"/>
      <c r="N52" s="63"/>
      <c r="O52" s="63"/>
      <c r="P52" s="63"/>
      <c r="Q52" s="63" t="s">
        <v>224</v>
      </c>
      <c r="R52" s="135">
        <f>+(R68/L68)^(0.166666666666667)-1</f>
        <v>8.1237549022807665E-2</v>
      </c>
    </row>
    <row r="53" spans="2:19" ht="22.5" x14ac:dyDescent="0.3">
      <c r="B53" s="17" t="s">
        <v>131</v>
      </c>
      <c r="C53" s="6">
        <v>2017</v>
      </c>
      <c r="D53" s="6">
        <v>2018</v>
      </c>
      <c r="E53" s="6">
        <v>2019</v>
      </c>
      <c r="F53" s="6">
        <v>2020</v>
      </c>
      <c r="G53" s="6">
        <v>2021</v>
      </c>
      <c r="H53" s="6">
        <v>2022</v>
      </c>
      <c r="I53" s="6">
        <v>2023</v>
      </c>
      <c r="J53" s="6">
        <v>2024</v>
      </c>
      <c r="K53" s="6">
        <v>2025</v>
      </c>
      <c r="L53" s="5" t="s">
        <v>54</v>
      </c>
      <c r="M53" s="5" t="s">
        <v>63</v>
      </c>
      <c r="N53" s="5" t="s">
        <v>106</v>
      </c>
      <c r="O53" s="5" t="s">
        <v>108</v>
      </c>
      <c r="P53" s="5" t="s">
        <v>109</v>
      </c>
      <c r="Q53" s="5" t="s">
        <v>110</v>
      </c>
      <c r="R53" s="5" t="s">
        <v>233</v>
      </c>
    </row>
    <row r="54" spans="2:19" x14ac:dyDescent="0.25">
      <c r="B54" s="47" t="s">
        <v>133</v>
      </c>
      <c r="C54" s="108"/>
      <c r="D54" s="70">
        <v>97</v>
      </c>
      <c r="E54" s="70">
        <v>100</v>
      </c>
      <c r="F54" s="70">
        <v>112</v>
      </c>
      <c r="G54" s="70">
        <v>104</v>
      </c>
      <c r="H54" s="70">
        <v>125</v>
      </c>
      <c r="I54" s="70">
        <v>138.69999999999999</v>
      </c>
      <c r="J54" s="70">
        <v>151</v>
      </c>
      <c r="K54" s="70">
        <v>136.70099999999999</v>
      </c>
      <c r="L54" s="79">
        <f>+SUM(L55:L57)</f>
        <v>152.21399693023255</v>
      </c>
      <c r="M54" s="79">
        <f t="shared" ref="M54:R54" si="2">+SUM(M55:M57)</f>
        <v>163.6637479568372</v>
      </c>
      <c r="N54" s="79">
        <f t="shared" si="2"/>
        <v>175.90285874317397</v>
      </c>
      <c r="O54" s="79">
        <f t="shared" si="2"/>
        <v>188.67814140962145</v>
      </c>
      <c r="P54" s="79">
        <f t="shared" si="2"/>
        <v>201.65603129801738</v>
      </c>
      <c r="Q54" s="79">
        <f t="shared" si="2"/>
        <v>216.18208477260976</v>
      </c>
      <c r="R54" s="79">
        <f t="shared" si="2"/>
        <v>232.46766991550243</v>
      </c>
      <c r="S54" s="134"/>
    </row>
    <row r="55" spans="2:19" x14ac:dyDescent="0.25">
      <c r="B55" s="123" t="s">
        <v>221</v>
      </c>
      <c r="C55" s="108"/>
      <c r="D55" s="70"/>
      <c r="E55" s="70"/>
      <c r="F55" s="70"/>
      <c r="G55" s="70"/>
      <c r="H55" s="70"/>
      <c r="I55" s="122">
        <v>72</v>
      </c>
      <c r="J55" s="122">
        <v>72</v>
      </c>
      <c r="K55" s="122">
        <f>+J55/SUM(J55,J59)*74</f>
        <v>61.953488372093027</v>
      </c>
      <c r="L55" s="83">
        <f>+AVERAGE(J55:K55)*1.02</f>
        <v>68.316279069767447</v>
      </c>
      <c r="M55" s="83">
        <f t="shared" ref="M55:R55" si="3">+L55*1.02</f>
        <v>69.682604651162791</v>
      </c>
      <c r="N55" s="83">
        <f t="shared" si="3"/>
        <v>71.076256744186054</v>
      </c>
      <c r="O55" s="83">
        <f t="shared" si="3"/>
        <v>72.497781879069777</v>
      </c>
      <c r="P55" s="83">
        <f t="shared" si="3"/>
        <v>73.947737516651173</v>
      </c>
      <c r="Q55" s="83">
        <f t="shared" si="3"/>
        <v>75.426692266984205</v>
      </c>
      <c r="R55" s="83">
        <f t="shared" si="3"/>
        <v>76.935226112323889</v>
      </c>
      <c r="S55" s="41"/>
    </row>
    <row r="56" spans="2:19" x14ac:dyDescent="0.25">
      <c r="B56" s="123" t="s">
        <v>222</v>
      </c>
      <c r="C56" s="108"/>
      <c r="D56" s="70"/>
      <c r="E56" s="70"/>
      <c r="F56" s="70"/>
      <c r="G56" s="70"/>
      <c r="H56" s="70"/>
      <c r="I56" s="122">
        <v>36</v>
      </c>
      <c r="J56" s="122">
        <v>35</v>
      </c>
      <c r="K56" s="122">
        <f>+K54-SUM(K55,K57)</f>
        <v>36.471231627906974</v>
      </c>
      <c r="L56" s="83">
        <f>+K56*1.02</f>
        <v>37.200656260465117</v>
      </c>
      <c r="M56" s="83">
        <f t="shared" ref="M56:R56" si="4">+L56*1.02</f>
        <v>37.944669385674416</v>
      </c>
      <c r="N56" s="83">
        <f t="shared" si="4"/>
        <v>38.703562773387908</v>
      </c>
      <c r="O56" s="83">
        <f t="shared" si="4"/>
        <v>39.477634028855668</v>
      </c>
      <c r="P56" s="83">
        <f t="shared" si="4"/>
        <v>40.267186709432785</v>
      </c>
      <c r="Q56" s="83">
        <f t="shared" si="4"/>
        <v>41.072530443621439</v>
      </c>
      <c r="R56" s="83">
        <f t="shared" si="4"/>
        <v>41.893981052493871</v>
      </c>
      <c r="S56" s="41"/>
    </row>
    <row r="57" spans="2:19" x14ac:dyDescent="0.25">
      <c r="B57" s="123" t="s">
        <v>223</v>
      </c>
      <c r="C57" s="108"/>
      <c r="D57" s="70"/>
      <c r="E57" s="70"/>
      <c r="F57" s="70"/>
      <c r="G57" s="70"/>
      <c r="H57" s="70"/>
      <c r="I57" s="122">
        <v>31</v>
      </c>
      <c r="J57" s="122">
        <v>44</v>
      </c>
      <c r="K57" s="122">
        <f>+K54*0.28</f>
        <v>38.27628</v>
      </c>
      <c r="L57" s="83">
        <f>+AVERAGE(K57)*1.22</f>
        <v>46.697061599999998</v>
      </c>
      <c r="M57" s="83">
        <f>+L57*1.2</f>
        <v>56.036473919999999</v>
      </c>
      <c r="N57" s="83">
        <f>+M57*1.18</f>
        <v>66.123039225599996</v>
      </c>
      <c r="O57" s="83">
        <f>+N57*1.16</f>
        <v>76.702725501695994</v>
      </c>
      <c r="P57" s="83">
        <f>+O57*1.14</f>
        <v>87.44110707193343</v>
      </c>
      <c r="Q57" s="83">
        <f>+P57*1.14</f>
        <v>99.682862062004105</v>
      </c>
      <c r="R57" s="83">
        <f>+Q57*1.14</f>
        <v>113.63846275068467</v>
      </c>
      <c r="S57" s="41"/>
    </row>
    <row r="58" spans="2:19" x14ac:dyDescent="0.25">
      <c r="B58" s="47" t="s">
        <v>134</v>
      </c>
      <c r="C58" s="108"/>
      <c r="D58" s="70">
        <v>37</v>
      </c>
      <c r="E58" s="70">
        <v>52</v>
      </c>
      <c r="F58" s="70">
        <v>66</v>
      </c>
      <c r="G58" s="70">
        <v>76</v>
      </c>
      <c r="H58" s="70">
        <v>80</v>
      </c>
      <c r="I58" s="70">
        <v>105</v>
      </c>
      <c r="J58" s="70">
        <v>115</v>
      </c>
      <c r="K58" s="70">
        <v>120.03</v>
      </c>
      <c r="L58" s="79">
        <f>+SUM(L59:L64)</f>
        <v>133.68002063506265</v>
      </c>
      <c r="M58" s="79">
        <f t="shared" ref="M58:R58" si="5">+SUM(M59:M64)</f>
        <v>146.37824963774187</v>
      </c>
      <c r="N58" s="79">
        <f t="shared" si="5"/>
        <v>160.02317224524134</v>
      </c>
      <c r="O58" s="79">
        <f t="shared" si="5"/>
        <v>174.51836853901173</v>
      </c>
      <c r="P58" s="79">
        <f t="shared" si="5"/>
        <v>189.72733854299642</v>
      </c>
      <c r="Q58" s="79">
        <f t="shared" si="5"/>
        <v>206.4116891199526</v>
      </c>
      <c r="R58" s="79">
        <f t="shared" si="5"/>
        <v>224.73156973676652</v>
      </c>
      <c r="S58" s="134"/>
    </row>
    <row r="59" spans="2:19" x14ac:dyDescent="0.25">
      <c r="B59" s="123" t="s">
        <v>221</v>
      </c>
      <c r="C59" s="108"/>
      <c r="D59" s="70"/>
      <c r="E59" s="70"/>
      <c r="F59" s="70"/>
      <c r="G59" s="70"/>
      <c r="H59" s="70"/>
      <c r="I59" s="122">
        <v>13</v>
      </c>
      <c r="J59" s="122">
        <v>14</v>
      </c>
      <c r="K59" s="122">
        <f>+J59/SUM(J55,J59)*74</f>
        <v>12.046511627906977</v>
      </c>
      <c r="L59" s="83">
        <f>+J59*(1+($J$59-$I$59)/$I$59)</f>
        <v>15.076923076923077</v>
      </c>
      <c r="M59" s="83">
        <f t="shared" ref="M59:R59" si="6">+L59*(1+($J$59-$I$59)/$I$59)</f>
        <v>16.236686390532544</v>
      </c>
      <c r="N59" s="83">
        <f t="shared" si="6"/>
        <v>17.485662266727353</v>
      </c>
      <c r="O59" s="83">
        <f t="shared" si="6"/>
        <v>18.830713210321765</v>
      </c>
      <c r="P59" s="83">
        <f t="shared" si="6"/>
        <v>20.279229611115746</v>
      </c>
      <c r="Q59" s="83">
        <f t="shared" si="6"/>
        <v>21.83917035043234</v>
      </c>
      <c r="R59" s="83">
        <f t="shared" si="6"/>
        <v>23.519106531234826</v>
      </c>
      <c r="S59" s="41"/>
    </row>
    <row r="60" spans="2:19" x14ac:dyDescent="0.25">
      <c r="B60" s="123" t="s">
        <v>222</v>
      </c>
      <c r="C60" s="108"/>
      <c r="D60" s="70"/>
      <c r="E60" s="70"/>
      <c r="F60" s="70"/>
      <c r="G60" s="70"/>
      <c r="H60" s="70"/>
      <c r="I60" s="122">
        <v>80</v>
      </c>
      <c r="J60" s="122">
        <v>82</v>
      </c>
      <c r="K60" s="122">
        <f>+K58-SUM(K59,K61)</f>
        <v>87.578388372093031</v>
      </c>
      <c r="L60" s="83">
        <f>+K60*(1.07)</f>
        <v>93.708875558139553</v>
      </c>
      <c r="M60" s="83">
        <f>+L60*(1.07)</f>
        <v>100.26849684720933</v>
      </c>
      <c r="N60" s="83">
        <f t="shared" ref="N60:R60" si="7">+M60*(1.07)</f>
        <v>107.28729162651399</v>
      </c>
      <c r="O60" s="83">
        <f t="shared" si="7"/>
        <v>114.79740204036997</v>
      </c>
      <c r="P60" s="83">
        <f t="shared" si="7"/>
        <v>122.83322018319588</v>
      </c>
      <c r="Q60" s="83">
        <f t="shared" si="7"/>
        <v>131.43154559601959</v>
      </c>
      <c r="R60" s="83">
        <f t="shared" si="7"/>
        <v>140.63175378774096</v>
      </c>
      <c r="S60" s="41"/>
    </row>
    <row r="61" spans="2:19" x14ac:dyDescent="0.25">
      <c r="B61" s="123" t="s">
        <v>223</v>
      </c>
      <c r="C61" s="108"/>
      <c r="D61" s="70"/>
      <c r="E61" s="70"/>
      <c r="F61" s="70"/>
      <c r="G61" s="70"/>
      <c r="H61" s="70"/>
      <c r="I61" s="122">
        <v>12</v>
      </c>
      <c r="J61" s="122">
        <v>19</v>
      </c>
      <c r="K61" s="122">
        <f>+K58*0.17</f>
        <v>20.405100000000001</v>
      </c>
      <c r="L61" s="83">
        <f>+K61*1.22</f>
        <v>24.894221999999999</v>
      </c>
      <c r="M61" s="83">
        <f>+L61*1.2</f>
        <v>29.873066399999999</v>
      </c>
      <c r="N61" s="83">
        <f>+M61*1.18</f>
        <v>35.250218351999997</v>
      </c>
      <c r="O61" s="83">
        <f>+N61*1.16</f>
        <v>40.890253288319997</v>
      </c>
      <c r="P61" s="83">
        <f>+O61*1.14</f>
        <v>46.614888748684791</v>
      </c>
      <c r="Q61" s="83">
        <f>+P61*1.14</f>
        <v>53.140973173500655</v>
      </c>
      <c r="R61" s="83">
        <f>+Q61*1.14</f>
        <v>60.580709417790743</v>
      </c>
      <c r="S61" s="41"/>
    </row>
    <row r="62" spans="2:19" x14ac:dyDescent="0.25">
      <c r="B62" s="126" t="s">
        <v>137</v>
      </c>
      <c r="C62" s="108"/>
      <c r="D62" s="125"/>
      <c r="E62" s="125">
        <v>16.3</v>
      </c>
      <c r="F62" s="125">
        <v>36.4</v>
      </c>
      <c r="G62" s="125">
        <v>39.4</v>
      </c>
      <c r="H62" s="125">
        <v>48.5</v>
      </c>
      <c r="I62" s="125">
        <f>0.64*I58</f>
        <v>67.2</v>
      </c>
      <c r="J62" s="125">
        <f>0.61*J58</f>
        <v>70.149999999999991</v>
      </c>
      <c r="K62" s="125">
        <v>68</v>
      </c>
      <c r="L62" s="83"/>
      <c r="M62" s="83"/>
      <c r="N62" s="83"/>
      <c r="O62" s="83"/>
      <c r="P62" s="83"/>
      <c r="Q62" s="83"/>
      <c r="R62" s="83"/>
      <c r="S62" s="41"/>
    </row>
    <row r="63" spans="2:19" x14ac:dyDescent="0.25">
      <c r="B63" s="126" t="s">
        <v>138</v>
      </c>
      <c r="C63" s="108"/>
      <c r="D63" s="125"/>
      <c r="E63" s="125"/>
      <c r="F63" s="125"/>
      <c r="G63" s="125"/>
      <c r="H63" s="125"/>
      <c r="I63" s="125">
        <f>0.25*I58</f>
        <v>26.25</v>
      </c>
      <c r="J63" s="125">
        <f>0.28*J58</f>
        <v>32.200000000000003</v>
      </c>
      <c r="K63" s="125">
        <v>38</v>
      </c>
      <c r="L63" s="83"/>
      <c r="M63" s="83"/>
      <c r="N63" s="83"/>
      <c r="O63" s="83"/>
      <c r="P63" s="83"/>
      <c r="Q63" s="83"/>
      <c r="R63" s="83"/>
      <c r="S63" s="41"/>
    </row>
    <row r="64" spans="2:19" x14ac:dyDescent="0.25">
      <c r="B64" s="126" t="s">
        <v>139</v>
      </c>
      <c r="C64" s="108"/>
      <c r="D64" s="125"/>
      <c r="E64" s="125"/>
      <c r="F64" s="125"/>
      <c r="G64" s="125"/>
      <c r="H64" s="125"/>
      <c r="I64" s="125">
        <f>0.11*I58</f>
        <v>11.55</v>
      </c>
      <c r="J64" s="125">
        <f>0.11*J58</f>
        <v>12.65</v>
      </c>
      <c r="K64" s="125">
        <f>+K58-SUM(K62:K63)</f>
        <v>14.030000000000001</v>
      </c>
      <c r="L64" s="83"/>
      <c r="M64" s="83"/>
      <c r="N64" s="83"/>
      <c r="O64" s="83"/>
      <c r="P64" s="83"/>
      <c r="Q64" s="83"/>
      <c r="R64" s="83"/>
      <c r="S64" s="41"/>
    </row>
    <row r="65" spans="2:19" x14ac:dyDescent="0.25">
      <c r="B65" s="47" t="s">
        <v>132</v>
      </c>
      <c r="C65" s="108"/>
      <c r="D65" s="70">
        <v>46</v>
      </c>
      <c r="E65" s="70">
        <v>49</v>
      </c>
      <c r="F65" s="70">
        <v>52</v>
      </c>
      <c r="G65" s="70">
        <v>57</v>
      </c>
      <c r="H65" s="70">
        <v>66</v>
      </c>
      <c r="I65" s="70">
        <v>72</v>
      </c>
      <c r="J65" s="70">
        <v>72</v>
      </c>
      <c r="K65" s="70">
        <v>74.366</v>
      </c>
      <c r="L65" s="79">
        <f>+SUM(L66:L67)</f>
        <v>79.147079379200008</v>
      </c>
      <c r="M65" s="79">
        <f t="shared" ref="M65:R65" si="8">+SUM(M66:M67)</f>
        <v>85.438642446659856</v>
      </c>
      <c r="N65" s="79">
        <f t="shared" si="8"/>
        <v>92.272992981229038</v>
      </c>
      <c r="O65" s="79">
        <f t="shared" si="8"/>
        <v>99.698320474454704</v>
      </c>
      <c r="P65" s="79">
        <f t="shared" si="8"/>
        <v>107.76713282119326</v>
      </c>
      <c r="Q65" s="79">
        <f t="shared" si="8"/>
        <v>116.53664444995215</v>
      </c>
      <c r="R65" s="79">
        <f t="shared" si="8"/>
        <v>126.06919937013015</v>
      </c>
      <c r="S65" s="41"/>
    </row>
    <row r="66" spans="2:19" x14ac:dyDescent="0.25">
      <c r="B66" s="123" t="s">
        <v>135</v>
      </c>
      <c r="C66" s="108"/>
      <c r="D66" s="122">
        <v>35</v>
      </c>
      <c r="E66" s="122">
        <v>36</v>
      </c>
      <c r="F66" s="122">
        <v>38</v>
      </c>
      <c r="G66" s="122">
        <v>40</v>
      </c>
      <c r="H66" s="122">
        <v>47</v>
      </c>
      <c r="I66" s="122">
        <v>52</v>
      </c>
      <c r="J66" s="122">
        <v>59</v>
      </c>
      <c r="K66" s="122">
        <f>+K65*82.4%</f>
        <v>61.277584000000004</v>
      </c>
      <c r="L66" s="83">
        <f>+K66*(1+9%*80%)</f>
        <v>65.689570048000007</v>
      </c>
      <c r="M66" s="83">
        <f t="shared" ref="M66:R66" si="9">+L66*1.09</f>
        <v>71.601631352320013</v>
      </c>
      <c r="N66" s="83">
        <f t="shared" si="9"/>
        <v>78.045778174028825</v>
      </c>
      <c r="O66" s="83">
        <f t="shared" si="9"/>
        <v>85.069898209691431</v>
      </c>
      <c r="P66" s="83">
        <f t="shared" si="9"/>
        <v>92.726189048563668</v>
      </c>
      <c r="Q66" s="83">
        <f t="shared" si="9"/>
        <v>101.0715460629344</v>
      </c>
      <c r="R66" s="83">
        <f t="shared" si="9"/>
        <v>110.16798520859851</v>
      </c>
      <c r="S66" s="41"/>
    </row>
    <row r="67" spans="2:19" x14ac:dyDescent="0.25">
      <c r="B67" s="123" t="s">
        <v>136</v>
      </c>
      <c r="C67" s="108"/>
      <c r="D67" s="122">
        <v>11</v>
      </c>
      <c r="E67" s="122">
        <v>13</v>
      </c>
      <c r="F67" s="122">
        <v>14</v>
      </c>
      <c r="G67" s="122">
        <v>17</v>
      </c>
      <c r="H67" s="122">
        <v>19</v>
      </c>
      <c r="I67" s="122">
        <v>20</v>
      </c>
      <c r="J67" s="122">
        <v>13</v>
      </c>
      <c r="K67" s="122">
        <f>+K65-K66</f>
        <v>13.088415999999995</v>
      </c>
      <c r="L67" s="83">
        <f>+K67*1.0282</f>
        <v>13.457509331199995</v>
      </c>
      <c r="M67" s="83">
        <f t="shared" ref="M67:R67" si="10">+L67*1.0282</f>
        <v>13.837011094339836</v>
      </c>
      <c r="N67" s="83">
        <f t="shared" si="10"/>
        <v>14.22721480720022</v>
      </c>
      <c r="O67" s="83">
        <f t="shared" si="10"/>
        <v>14.628422264763266</v>
      </c>
      <c r="P67" s="83">
        <f t="shared" si="10"/>
        <v>15.040943772629591</v>
      </c>
      <c r="Q67" s="83">
        <f t="shared" si="10"/>
        <v>15.465098387017745</v>
      </c>
      <c r="R67" s="83">
        <f t="shared" si="10"/>
        <v>15.901214161531646</v>
      </c>
      <c r="S67" s="41"/>
    </row>
    <row r="68" spans="2:19" x14ac:dyDescent="0.25">
      <c r="B68" s="18" t="s">
        <v>50</v>
      </c>
      <c r="C68" s="74">
        <f t="shared" ref="C68:G68" si="11">C51</f>
        <v>167.98316599999998</v>
      </c>
      <c r="D68" s="74">
        <f t="shared" si="11"/>
        <v>180.46778700000002</v>
      </c>
      <c r="E68" s="74">
        <f t="shared" si="11"/>
        <v>200.20699999999999</v>
      </c>
      <c r="F68" s="74">
        <f t="shared" si="11"/>
        <v>230.07900000000001</v>
      </c>
      <c r="G68" s="74">
        <f t="shared" si="11"/>
        <v>236.23099999999999</v>
      </c>
      <c r="H68" s="74">
        <f>H51</f>
        <v>271.14999999999998</v>
      </c>
      <c r="I68" s="74">
        <f>I51</f>
        <v>316.08799999999997</v>
      </c>
      <c r="J68" s="74">
        <f>J51</f>
        <v>338.89499999999998</v>
      </c>
      <c r="K68" s="74">
        <f>K51</f>
        <v>331.09600000000006</v>
      </c>
      <c r="L68" s="79">
        <f>+L54+L58+L65</f>
        <v>365.04109694449522</v>
      </c>
      <c r="M68" s="79">
        <f t="shared" ref="M68:R68" si="12">+M54+M58+M65</f>
        <v>395.48064004123893</v>
      </c>
      <c r="N68" s="79">
        <f t="shared" si="12"/>
        <v>428.19902396964432</v>
      </c>
      <c r="O68" s="79">
        <f t="shared" si="12"/>
        <v>462.89483042308791</v>
      </c>
      <c r="P68" s="79">
        <f t="shared" si="12"/>
        <v>499.15050266220703</v>
      </c>
      <c r="Q68" s="79">
        <f t="shared" si="12"/>
        <v>539.13041834251453</v>
      </c>
      <c r="R68" s="79">
        <f t="shared" si="12"/>
        <v>583.26843902239909</v>
      </c>
      <c r="S68" s="41"/>
    </row>
    <row r="69" spans="2:19" s="62" customFormat="1" x14ac:dyDescent="0.25">
      <c r="B69" s="63"/>
      <c r="C69" s="63"/>
      <c r="D69" s="63"/>
      <c r="E69" s="63"/>
      <c r="F69" s="63"/>
      <c r="G69" s="63"/>
      <c r="H69" s="63"/>
      <c r="I69" s="124"/>
      <c r="J69" s="63"/>
      <c r="K69" s="63"/>
      <c r="L69" s="157"/>
      <c r="M69" s="63"/>
      <c r="N69" s="63"/>
      <c r="O69" s="63"/>
      <c r="P69" s="63"/>
      <c r="Q69" s="63"/>
      <c r="R69" s="63"/>
    </row>
    <row r="70" spans="2:19" s="62" customFormat="1" x14ac:dyDescent="0.25">
      <c r="B70" s="63"/>
      <c r="C70" s="63"/>
      <c r="D70" s="63"/>
      <c r="E70" s="63"/>
      <c r="F70" s="63"/>
      <c r="G70" s="63"/>
      <c r="H70" s="63"/>
      <c r="I70" s="63"/>
      <c r="J70" s="63"/>
      <c r="K70" s="63"/>
      <c r="L70" s="157"/>
      <c r="M70" s="165"/>
      <c r="N70" s="63"/>
      <c r="O70" s="63"/>
      <c r="P70" s="63"/>
      <c r="Q70" s="63"/>
      <c r="R70" s="65"/>
    </row>
    <row r="71" spans="2:19" s="3" customFormat="1" x14ac:dyDescent="0.25"/>
    <row r="72" spans="2:19" x14ac:dyDescent="0.25">
      <c r="C72" s="40"/>
      <c r="D72" s="78"/>
      <c r="L72" s="119"/>
      <c r="M72" s="119"/>
      <c r="N72" s="119"/>
      <c r="O72" s="119"/>
      <c r="P72" s="119"/>
      <c r="Q72" s="119"/>
      <c r="R72" s="119"/>
    </row>
    <row r="73" spans="2:19" ht="30" x14ac:dyDescent="0.4">
      <c r="B73" s="23" t="s">
        <v>115</v>
      </c>
      <c r="C73" s="76"/>
      <c r="D73" s="76"/>
      <c r="E73" s="76"/>
      <c r="F73" s="41"/>
      <c r="G73" s="41"/>
      <c r="H73" s="76"/>
      <c r="I73" s="76"/>
      <c r="J73" s="76"/>
      <c r="K73" s="76"/>
      <c r="L73" s="76"/>
      <c r="M73" s="76"/>
      <c r="N73" s="76"/>
      <c r="O73" s="76"/>
      <c r="P73" s="76"/>
      <c r="Q73" s="76"/>
      <c r="R73" s="76"/>
      <c r="S73" s="76"/>
    </row>
    <row r="74" spans="2:19" x14ac:dyDescent="0.25">
      <c r="C74" s="88"/>
      <c r="D74" s="88"/>
      <c r="E74" s="88"/>
      <c r="I74" s="76"/>
      <c r="J74" s="76"/>
      <c r="K74" s="76"/>
      <c r="M74" s="119"/>
    </row>
    <row r="75" spans="2:19" ht="22.5" x14ac:dyDescent="0.3">
      <c r="B75" s="17" t="s">
        <v>45</v>
      </c>
      <c r="C75" s="6">
        <v>2017</v>
      </c>
      <c r="D75" s="6">
        <v>2018</v>
      </c>
      <c r="E75" s="5">
        <v>2019</v>
      </c>
      <c r="F75" s="5">
        <v>2020</v>
      </c>
      <c r="G75" s="5">
        <v>2021</v>
      </c>
      <c r="H75" s="5">
        <v>2022</v>
      </c>
      <c r="I75" s="6">
        <v>2023</v>
      </c>
      <c r="J75" s="6">
        <v>2024</v>
      </c>
      <c r="K75" s="6">
        <v>2025</v>
      </c>
      <c r="L75" s="5" t="s">
        <v>54</v>
      </c>
      <c r="M75" s="5" t="s">
        <v>63</v>
      </c>
      <c r="N75" s="5" t="s">
        <v>106</v>
      </c>
      <c r="O75" s="5" t="s">
        <v>108</v>
      </c>
      <c r="P75" s="5" t="s">
        <v>109</v>
      </c>
      <c r="Q75" s="5" t="s">
        <v>110</v>
      </c>
      <c r="R75" s="5" t="s">
        <v>233</v>
      </c>
    </row>
    <row r="76" spans="2:19" ht="18" x14ac:dyDescent="0.25">
      <c r="B76" s="19" t="s">
        <v>71</v>
      </c>
      <c r="C76" s="74">
        <v>167.98316600000001</v>
      </c>
      <c r="D76" s="74">
        <v>180.46778599999999</v>
      </c>
      <c r="E76" s="74">
        <v>200.20699999999999</v>
      </c>
      <c r="F76" s="74">
        <v>230.07900000000001</v>
      </c>
      <c r="G76" s="74">
        <v>236.23099999999999</v>
      </c>
      <c r="H76" s="74">
        <v>271.14999999999998</v>
      </c>
      <c r="I76" s="74">
        <v>316.08800000000002</v>
      </c>
      <c r="J76" s="74">
        <v>338.89499999999998</v>
      </c>
      <c r="K76" s="74">
        <v>331.09699999999998</v>
      </c>
      <c r="L76" s="79">
        <f>+L68</f>
        <v>365.04109694449522</v>
      </c>
      <c r="M76" s="79">
        <f t="shared" ref="M76:R76" si="13">+M68</f>
        <v>395.48064004123893</v>
      </c>
      <c r="N76" s="79">
        <f t="shared" si="13"/>
        <v>428.19902396964432</v>
      </c>
      <c r="O76" s="79">
        <f t="shared" si="13"/>
        <v>462.89483042308791</v>
      </c>
      <c r="P76" s="79">
        <f t="shared" si="13"/>
        <v>499.15050266220703</v>
      </c>
      <c r="Q76" s="79">
        <f t="shared" si="13"/>
        <v>539.13041834251453</v>
      </c>
      <c r="R76" s="79">
        <f t="shared" si="13"/>
        <v>583.26843902239909</v>
      </c>
    </row>
    <row r="77" spans="2:19" x14ac:dyDescent="0.25">
      <c r="B77" s="16"/>
      <c r="C77" s="87"/>
      <c r="D77" s="87"/>
      <c r="E77" s="87"/>
      <c r="F77" s="87"/>
      <c r="G77" s="87"/>
      <c r="H77" s="87"/>
      <c r="I77" s="87"/>
      <c r="J77" s="87"/>
      <c r="K77" s="87"/>
      <c r="L77" s="56"/>
      <c r="M77" s="56"/>
      <c r="N77" s="56"/>
      <c r="O77" s="56"/>
      <c r="P77" s="56"/>
      <c r="Q77" s="56"/>
      <c r="R77" s="56"/>
    </row>
    <row r="78" spans="2:19" x14ac:dyDescent="0.25">
      <c r="B78" s="51" t="s">
        <v>140</v>
      </c>
      <c r="C78" s="70">
        <v>-0.10849499999999999</v>
      </c>
      <c r="D78" s="70">
        <v>2.647583</v>
      </c>
      <c r="E78" s="70">
        <v>1.5149999999999999</v>
      </c>
      <c r="F78" s="70">
        <v>2.3690000000000002</v>
      </c>
      <c r="G78" s="70">
        <v>-4.827</v>
      </c>
      <c r="H78" s="70">
        <v>1.0429999999999999</v>
      </c>
      <c r="I78" s="70">
        <v>6.734</v>
      </c>
      <c r="J78" s="70">
        <v>1.9339999999999999</v>
      </c>
      <c r="K78" s="70">
        <v>-3.008</v>
      </c>
      <c r="L78" s="83"/>
      <c r="M78" s="83"/>
      <c r="N78" s="83"/>
      <c r="O78" s="83"/>
      <c r="P78" s="83"/>
      <c r="Q78" s="83"/>
      <c r="R78" s="83"/>
    </row>
    <row r="79" spans="2:19" x14ac:dyDescent="0.25">
      <c r="B79" s="16" t="s">
        <v>141</v>
      </c>
      <c r="C79" s="70">
        <v>3.7431009999999998</v>
      </c>
      <c r="D79" s="70">
        <v>4.8242130000000003</v>
      </c>
      <c r="E79" s="70">
        <v>5.625</v>
      </c>
      <c r="F79" s="70">
        <v>3.6819999999999999</v>
      </c>
      <c r="G79" s="70">
        <v>3.64</v>
      </c>
      <c r="H79" s="70">
        <v>3.0630000000000002</v>
      </c>
      <c r="I79" s="70">
        <v>1.8620000000000001</v>
      </c>
      <c r="J79" s="70">
        <v>2.4710000000000001</v>
      </c>
      <c r="K79" s="70">
        <v>5.5819999999999999</v>
      </c>
      <c r="L79" s="83"/>
      <c r="M79" s="83"/>
      <c r="N79" s="83"/>
      <c r="O79" s="83"/>
      <c r="P79" s="83"/>
      <c r="Q79" s="83"/>
      <c r="R79" s="83"/>
    </row>
    <row r="80" spans="2:19" x14ac:dyDescent="0.25">
      <c r="B80" s="16" t="s">
        <v>142</v>
      </c>
      <c r="C80" s="70">
        <v>-63.970939999999999</v>
      </c>
      <c r="D80" s="70">
        <v>-70.266942</v>
      </c>
      <c r="E80" s="70">
        <v>-75.426000000000002</v>
      </c>
      <c r="F80" s="70">
        <v>-92.128</v>
      </c>
      <c r="G80" s="70">
        <v>-86.659000000000006</v>
      </c>
      <c r="H80" s="70">
        <v>-114.13800000000001</v>
      </c>
      <c r="I80" s="70">
        <v>-140.45400000000001</v>
      </c>
      <c r="J80" s="70">
        <v>-142.08099999999999</v>
      </c>
      <c r="K80" s="70">
        <v>-132.27500000000001</v>
      </c>
      <c r="L80" s="83">
        <f>+$K$80/$K$76*L76</f>
        <v>-145.8358459857175</v>
      </c>
      <c r="M80" s="83">
        <f t="shared" ref="M80:R80" si="14">+$K$80/$K$76*M76</f>
        <v>-157.99660420195556</v>
      </c>
      <c r="N80" s="83">
        <f t="shared" si="14"/>
        <v>-171.06777136484084</v>
      </c>
      <c r="O80" s="83">
        <f t="shared" si="14"/>
        <v>-184.92892926910832</v>
      </c>
      <c r="P80" s="83">
        <f t="shared" si="14"/>
        <v>-199.41326179229483</v>
      </c>
      <c r="Q80" s="83">
        <f t="shared" si="14"/>
        <v>-215.38544923770411</v>
      </c>
      <c r="R80" s="83">
        <f t="shared" si="14"/>
        <v>-233.01882158910485</v>
      </c>
    </row>
    <row r="81" spans="2:19" x14ac:dyDescent="0.25">
      <c r="B81" s="16" t="s">
        <v>72</v>
      </c>
      <c r="C81" s="70">
        <v>2.4369730000000001</v>
      </c>
      <c r="D81" s="70">
        <v>0.83940800000000004</v>
      </c>
      <c r="E81" s="70">
        <v>9.4E-2</v>
      </c>
      <c r="F81" s="70">
        <v>0.99299999999999999</v>
      </c>
      <c r="G81" s="70">
        <v>0.52800000000000002</v>
      </c>
      <c r="H81" s="70">
        <v>0.48</v>
      </c>
      <c r="I81" s="70">
        <v>0.54700000000000004</v>
      </c>
      <c r="J81" s="70">
        <v>1.0429999999999999</v>
      </c>
      <c r="K81" s="70">
        <v>8.24</v>
      </c>
      <c r="L81" s="83"/>
      <c r="M81" s="83"/>
      <c r="N81" s="83"/>
      <c r="O81" s="83"/>
      <c r="P81" s="83"/>
      <c r="Q81" s="83"/>
      <c r="R81" s="83"/>
    </row>
    <row r="82" spans="2:19" x14ac:dyDescent="0.25">
      <c r="B82" s="16" t="s">
        <v>143</v>
      </c>
      <c r="C82" s="70">
        <v>-49.355218999999998</v>
      </c>
      <c r="D82" s="70">
        <v>-52.139938000000001</v>
      </c>
      <c r="E82" s="70">
        <v>-57.131999999999998</v>
      </c>
      <c r="F82" s="70">
        <v>-66.433999999999997</v>
      </c>
      <c r="G82" s="70">
        <v>-64.185000000000002</v>
      </c>
      <c r="H82" s="70">
        <v>-70.471999999999994</v>
      </c>
      <c r="I82" s="70">
        <v>-75.911000000000001</v>
      </c>
      <c r="J82" s="70">
        <v>-87.745000000000005</v>
      </c>
      <c r="K82" s="70">
        <v>-94.899000000000001</v>
      </c>
      <c r="L82" s="83"/>
      <c r="M82" s="83"/>
      <c r="N82" s="83"/>
      <c r="O82" s="83"/>
      <c r="P82" s="83"/>
      <c r="Q82" s="83"/>
      <c r="R82" s="83"/>
    </row>
    <row r="83" spans="2:19" x14ac:dyDescent="0.25">
      <c r="B83" s="16" t="s">
        <v>144</v>
      </c>
      <c r="C83" s="70">
        <v>-44.941197000000003</v>
      </c>
      <c r="D83" s="70">
        <v>-49.979258999999999</v>
      </c>
      <c r="E83" s="70">
        <v>-55.192</v>
      </c>
      <c r="F83" s="70">
        <v>-52.012</v>
      </c>
      <c r="G83" s="70">
        <v>-57.405000000000001</v>
      </c>
      <c r="H83" s="70">
        <v>-60.69</v>
      </c>
      <c r="I83" s="70">
        <v>-73.73</v>
      </c>
      <c r="J83" s="70">
        <v>-76.426000000000002</v>
      </c>
      <c r="K83" s="70">
        <v>-84.253</v>
      </c>
      <c r="L83" s="83"/>
      <c r="M83" s="83"/>
      <c r="N83" s="83"/>
      <c r="O83" s="83"/>
      <c r="P83" s="83"/>
      <c r="Q83" s="83"/>
      <c r="R83" s="83"/>
    </row>
    <row r="84" spans="2:19" x14ac:dyDescent="0.25">
      <c r="B84" s="16" t="s">
        <v>145</v>
      </c>
      <c r="C84" s="70">
        <v>-6.8292989999999998</v>
      </c>
      <c r="D84" s="70">
        <v>-7.6053189999999997</v>
      </c>
      <c r="E84" s="70">
        <v>-13.148</v>
      </c>
      <c r="F84" s="70">
        <v>-16.983000000000001</v>
      </c>
      <c r="G84" s="70">
        <v>-18.047000000000001</v>
      </c>
      <c r="H84" s="70">
        <v>-21.062999999999999</v>
      </c>
      <c r="I84" s="70">
        <v>-23.145</v>
      </c>
      <c r="J84" s="70">
        <v>-23.359000000000002</v>
      </c>
      <c r="K84" s="70">
        <v>-24.788</v>
      </c>
      <c r="L84" s="83">
        <f>+K84*1.03</f>
        <v>-25.531639999999999</v>
      </c>
      <c r="M84" s="83">
        <f t="shared" ref="M84:R84" si="15">+L84*1.03</f>
        <v>-26.297589200000001</v>
      </c>
      <c r="N84" s="83">
        <f t="shared" si="15"/>
        <v>-27.086516876000001</v>
      </c>
      <c r="O84" s="83">
        <f t="shared" si="15"/>
        <v>-27.899112382280002</v>
      </c>
      <c r="P84" s="83">
        <f t="shared" si="15"/>
        <v>-28.736085753748402</v>
      </c>
      <c r="Q84" s="83">
        <f t="shared" si="15"/>
        <v>-29.598168326360856</v>
      </c>
      <c r="R84" s="83">
        <f t="shared" si="15"/>
        <v>-30.486113376151682</v>
      </c>
    </row>
    <row r="85" spans="2:19" x14ac:dyDescent="0.25">
      <c r="B85" s="16" t="s">
        <v>146</v>
      </c>
      <c r="C85" s="70">
        <v>6.4877000000000004E-2</v>
      </c>
      <c r="D85" s="70">
        <v>4.0287000000000003E-2</v>
      </c>
      <c r="E85" s="70">
        <v>2.3E-2</v>
      </c>
      <c r="F85" s="70">
        <v>2.3E-2</v>
      </c>
      <c r="G85" s="70">
        <v>2.3E-2</v>
      </c>
      <c r="H85" s="70">
        <v>0.13200000000000001</v>
      </c>
      <c r="I85" s="70">
        <v>0.23499999999999999</v>
      </c>
      <c r="J85" s="70">
        <v>0.26</v>
      </c>
      <c r="K85" s="70">
        <v>0.33600000000000002</v>
      </c>
      <c r="L85" s="83"/>
      <c r="M85" s="83"/>
      <c r="N85" s="83"/>
      <c r="O85" s="83"/>
      <c r="P85" s="83"/>
      <c r="Q85" s="83"/>
      <c r="R85" s="83"/>
    </row>
    <row r="86" spans="2:19" x14ac:dyDescent="0.25">
      <c r="B86" s="16" t="s">
        <v>147</v>
      </c>
      <c r="C86" s="70">
        <v>-1.1481E-2</v>
      </c>
      <c r="D86" s="70">
        <v>1.192051</v>
      </c>
      <c r="E86" s="70">
        <v>-0.24299999999999999</v>
      </c>
      <c r="F86" s="70">
        <v>-0.36099999999999999</v>
      </c>
      <c r="G86" s="70">
        <v>-0.436</v>
      </c>
      <c r="H86" s="70">
        <v>-0.97299999999999998</v>
      </c>
      <c r="I86" s="70">
        <v>-1.716</v>
      </c>
      <c r="J86" s="70">
        <v>-2.3820000000000001</v>
      </c>
      <c r="K86" s="70">
        <v>-1.7969999999999999</v>
      </c>
      <c r="L86" s="83"/>
      <c r="M86" s="83"/>
      <c r="N86" s="83"/>
      <c r="O86" s="83"/>
      <c r="P86" s="83"/>
      <c r="Q86" s="83"/>
      <c r="R86" s="83"/>
    </row>
    <row r="87" spans="2:19" x14ac:dyDescent="0.25">
      <c r="B87" s="16"/>
      <c r="C87" s="73"/>
      <c r="D87" s="73"/>
      <c r="E87" s="73"/>
      <c r="F87" s="73"/>
      <c r="G87" s="73"/>
      <c r="H87" s="70"/>
      <c r="I87" s="73"/>
      <c r="J87" s="73"/>
      <c r="K87" s="73"/>
      <c r="L87" s="68"/>
      <c r="M87" s="68"/>
      <c r="N87" s="68"/>
      <c r="O87" s="68"/>
      <c r="P87" s="68"/>
      <c r="Q87" s="68"/>
      <c r="R87" s="68"/>
    </row>
    <row r="88" spans="2:19" ht="18" x14ac:dyDescent="0.25">
      <c r="B88" s="19" t="s">
        <v>229</v>
      </c>
      <c r="C88" s="74">
        <f>+C94-SUM(C84:C86)</f>
        <v>15.78738899999999</v>
      </c>
      <c r="D88" s="74">
        <f t="shared" ref="D88:J88" si="16">+D94-SUM(D84:D86)</f>
        <v>16.392850999999997</v>
      </c>
      <c r="E88" s="74">
        <f t="shared" si="16"/>
        <v>19.690999999999981</v>
      </c>
      <c r="F88" s="74">
        <f t="shared" si="16"/>
        <v>26.54900000000001</v>
      </c>
      <c r="G88" s="74">
        <f t="shared" si="16"/>
        <v>27.323</v>
      </c>
      <c r="H88" s="74">
        <f t="shared" si="16"/>
        <v>30.435999999999979</v>
      </c>
      <c r="I88" s="74">
        <f t="shared" si="16"/>
        <v>35.136000000000053</v>
      </c>
      <c r="J88" s="74">
        <f t="shared" si="16"/>
        <v>38.091000000000015</v>
      </c>
      <c r="K88" s="74">
        <f t="shared" ref="K88" si="17">+K94-SUM(K84:K86)</f>
        <v>30.483999999999959</v>
      </c>
      <c r="L88" s="68"/>
      <c r="M88" s="68"/>
      <c r="N88" s="68"/>
      <c r="O88" s="68"/>
      <c r="P88" s="68"/>
      <c r="Q88" s="68"/>
      <c r="R88" s="68"/>
    </row>
    <row r="89" spans="2:19" x14ac:dyDescent="0.25">
      <c r="B89" s="16" t="s">
        <v>82</v>
      </c>
      <c r="C89" s="107">
        <f>+C88/C76</f>
        <v>9.3981970788668129E-2</v>
      </c>
      <c r="D89" s="107">
        <f t="shared" ref="D89:J89" si="18">+D88/D76</f>
        <v>9.0835330578056733E-2</v>
      </c>
      <c r="E89" s="107">
        <f t="shared" si="18"/>
        <v>9.8353204433411334E-2</v>
      </c>
      <c r="F89" s="107">
        <f t="shared" si="18"/>
        <v>0.11539080055111509</v>
      </c>
      <c r="G89" s="107">
        <f t="shared" si="18"/>
        <v>0.11566221198741909</v>
      </c>
      <c r="H89" s="107">
        <f t="shared" si="18"/>
        <v>0.11224783330259996</v>
      </c>
      <c r="I89" s="107">
        <f t="shared" si="18"/>
        <v>0.11115891776973517</v>
      </c>
      <c r="J89" s="107">
        <f t="shared" si="18"/>
        <v>0.1123976452883637</v>
      </c>
      <c r="K89" s="107">
        <f t="shared" ref="K89" si="19">+K88/K76</f>
        <v>9.2069695587697745E-2</v>
      </c>
      <c r="L89" s="68"/>
      <c r="M89" s="68"/>
      <c r="N89" s="68"/>
      <c r="O89" s="68"/>
      <c r="P89" s="68"/>
      <c r="Q89" s="68"/>
      <c r="R89" s="68"/>
    </row>
    <row r="90" spans="2:19" x14ac:dyDescent="0.25">
      <c r="B90" s="16"/>
      <c r="C90" s="73"/>
      <c r="D90" s="73"/>
      <c r="E90" s="73"/>
      <c r="F90" s="73"/>
      <c r="G90" s="73"/>
      <c r="H90" s="70"/>
      <c r="I90" s="73"/>
      <c r="J90" s="73"/>
      <c r="K90" s="73"/>
      <c r="L90" s="68"/>
      <c r="M90" s="68"/>
      <c r="N90" s="68"/>
      <c r="O90" s="68"/>
      <c r="P90" s="68"/>
      <c r="Q90" s="68"/>
      <c r="R90" s="68"/>
    </row>
    <row r="91" spans="2:19" ht="18" x14ac:dyDescent="0.25">
      <c r="B91" s="19" t="s">
        <v>0</v>
      </c>
      <c r="C91" s="74">
        <f t="shared" ref="C91:H91" si="20">C94-C84</f>
        <v>15.84078499999999</v>
      </c>
      <c r="D91" s="74">
        <f t="shared" si="20"/>
        <v>17.625188999999999</v>
      </c>
      <c r="E91" s="74">
        <f t="shared" si="20"/>
        <v>19.470999999999979</v>
      </c>
      <c r="F91" s="74">
        <f t="shared" si="20"/>
        <v>26.211000000000009</v>
      </c>
      <c r="G91" s="74">
        <f>G94-G84</f>
        <v>26.91</v>
      </c>
      <c r="H91" s="74">
        <f t="shared" si="20"/>
        <v>29.594999999999981</v>
      </c>
      <c r="I91" s="74">
        <f>I94-I84</f>
        <v>33.655000000000044</v>
      </c>
      <c r="J91" s="74">
        <f>J94-J84</f>
        <v>35.969000000000015</v>
      </c>
      <c r="K91" s="74">
        <f>K94-K84</f>
        <v>29.022999999999957</v>
      </c>
      <c r="L91" s="79">
        <f t="shared" ref="L91:R91" si="21">+L76*L92</f>
        <v>38.744045252944289</v>
      </c>
      <c r="M91" s="79">
        <f t="shared" si="21"/>
        <v>43.502870404536282</v>
      </c>
      <c r="N91" s="79">
        <f t="shared" si="21"/>
        <v>50.527484828418025</v>
      </c>
      <c r="O91" s="79">
        <f t="shared" si="21"/>
        <v>58.324748633309078</v>
      </c>
      <c r="P91" s="79">
        <f t="shared" si="21"/>
        <v>66.88616735673574</v>
      </c>
      <c r="Q91" s="79">
        <f t="shared" si="21"/>
        <v>76.556519404637072</v>
      </c>
      <c r="R91" s="79">
        <f t="shared" si="21"/>
        <v>87.490265853359858</v>
      </c>
    </row>
    <row r="92" spans="2:19" x14ac:dyDescent="0.25">
      <c r="B92" s="16" t="s">
        <v>82</v>
      </c>
      <c r="C92" s="107">
        <f t="shared" ref="C92:H92" si="22">C91/C76</f>
        <v>9.429983597284973E-2</v>
      </c>
      <c r="D92" s="107">
        <f t="shared" si="22"/>
        <v>9.7663906620985536E-2</v>
      </c>
      <c r="E92" s="107">
        <f t="shared" si="22"/>
        <v>9.7254341756282142E-2</v>
      </c>
      <c r="F92" s="107">
        <f t="shared" si="22"/>
        <v>0.11392173992411306</v>
      </c>
      <c r="G92" s="107">
        <f t="shared" si="22"/>
        <v>0.11391392323615444</v>
      </c>
      <c r="H92" s="107">
        <f t="shared" si="22"/>
        <v>0.10914622902452512</v>
      </c>
      <c r="I92" s="107">
        <f>I91/I76</f>
        <v>0.10647351370504429</v>
      </c>
      <c r="J92" s="107">
        <f>J91/J76</f>
        <v>0.10613611885687313</v>
      </c>
      <c r="K92" s="107">
        <f>K91/K76</f>
        <v>8.7657091426379452E-2</v>
      </c>
      <c r="L92" s="68">
        <f>+J92</f>
        <v>0.10613611885687313</v>
      </c>
      <c r="M92" s="68">
        <v>0.11</v>
      </c>
      <c r="N92" s="68">
        <f>+M92+(15%-M92)/COUNTA($N$75:$R$75)</f>
        <v>0.11799999999999999</v>
      </c>
      <c r="O92" s="68">
        <f>+N92+(15%-N92)/COUNTA($O$75:$R$75)</f>
        <v>0.126</v>
      </c>
      <c r="P92" s="68">
        <f>+O92+(15%-O92)/COUNTA($P$75:$R$75)</f>
        <v>0.13400000000000001</v>
      </c>
      <c r="Q92" s="68">
        <f>+P92+(15%-P92)/COUNTA($Q$75:$R$75)</f>
        <v>0.14200000000000002</v>
      </c>
      <c r="R92" s="68">
        <f>+Q92+(15%-Q92)/COUNTA($R$75)</f>
        <v>0.15</v>
      </c>
      <c r="S92" s="119"/>
    </row>
    <row r="93" spans="2:19" x14ac:dyDescent="0.25">
      <c r="B93" s="16"/>
      <c r="C93" s="73"/>
      <c r="D93" s="73"/>
      <c r="E93" s="73"/>
      <c r="F93" s="73"/>
      <c r="G93" s="73"/>
      <c r="H93" s="73"/>
      <c r="I93" s="73"/>
      <c r="J93" s="73"/>
      <c r="K93" s="73"/>
      <c r="L93" s="156"/>
      <c r="M93" s="68"/>
      <c r="N93" s="68"/>
      <c r="O93" s="68"/>
      <c r="P93" s="68"/>
      <c r="Q93" s="68"/>
      <c r="R93" s="68"/>
    </row>
    <row r="94" spans="2:19" ht="18" x14ac:dyDescent="0.25">
      <c r="B94" s="19" t="s">
        <v>1</v>
      </c>
      <c r="C94" s="74">
        <f t="shared" ref="C94:H94" si="23">C76+SUM(C78:C86)</f>
        <v>9.0114859999999908</v>
      </c>
      <c r="D94" s="74">
        <f t="shared" si="23"/>
        <v>10.019869999999997</v>
      </c>
      <c r="E94" s="74">
        <f t="shared" si="23"/>
        <v>6.3229999999999791</v>
      </c>
      <c r="F94" s="74">
        <f t="shared" si="23"/>
        <v>9.2280000000000086</v>
      </c>
      <c r="G94" s="74">
        <f t="shared" si="23"/>
        <v>8.8629999999999995</v>
      </c>
      <c r="H94" s="74">
        <f t="shared" si="23"/>
        <v>8.5319999999999823</v>
      </c>
      <c r="I94" s="74">
        <f>I76+SUM(I78:I86)</f>
        <v>10.510000000000048</v>
      </c>
      <c r="J94" s="127">
        <f>J76+SUM(J78:J86)</f>
        <v>12.610000000000014</v>
      </c>
      <c r="K94" s="127">
        <f>K76+SUM(K78:K86)</f>
        <v>4.2349999999999568</v>
      </c>
      <c r="L94" s="79">
        <f t="shared" ref="L94:R94" si="24">+L91+L84</f>
        <v>13.21240525294429</v>
      </c>
      <c r="M94" s="79">
        <f t="shared" si="24"/>
        <v>17.205281204536281</v>
      </c>
      <c r="N94" s="79">
        <f t="shared" si="24"/>
        <v>23.440967952418024</v>
      </c>
      <c r="O94" s="79">
        <f t="shared" si="24"/>
        <v>30.425636251029076</v>
      </c>
      <c r="P94" s="79">
        <f t="shared" si="24"/>
        <v>38.150081602987342</v>
      </c>
      <c r="Q94" s="79">
        <f t="shared" si="24"/>
        <v>46.958351078276216</v>
      </c>
      <c r="R94" s="79">
        <f t="shared" si="24"/>
        <v>57.00415247720818</v>
      </c>
      <c r="S94" s="84"/>
    </row>
    <row r="95" spans="2:19" x14ac:dyDescent="0.25">
      <c r="B95" s="16" t="s">
        <v>2</v>
      </c>
      <c r="C95" s="43">
        <f t="shared" ref="C95:H95" si="25">C94/C76</f>
        <v>5.3645172993108073E-2</v>
      </c>
      <c r="D95" s="43">
        <f t="shared" si="25"/>
        <v>5.5521654152725065E-2</v>
      </c>
      <c r="E95" s="43">
        <f t="shared" si="25"/>
        <v>3.1582312306762395E-2</v>
      </c>
      <c r="F95" s="43">
        <f t="shared" si="25"/>
        <v>4.0107962917085037E-2</v>
      </c>
      <c r="G95" s="43">
        <f t="shared" si="25"/>
        <v>3.7518361265032954E-2</v>
      </c>
      <c r="H95" s="43">
        <f t="shared" si="25"/>
        <v>3.1465978240826045E-2</v>
      </c>
      <c r="I95" s="43">
        <f>I94/I76</f>
        <v>3.3250234112019585E-2</v>
      </c>
      <c r="J95" s="43">
        <f>J94/J76</f>
        <v>3.7209165080629734E-2</v>
      </c>
      <c r="K95" s="43">
        <f>K94/K76</f>
        <v>1.279081356822912E-2</v>
      </c>
      <c r="L95" s="25">
        <f>L94/L76</f>
        <v>3.6194295282191875E-2</v>
      </c>
      <c r="M95" s="25">
        <f t="shared" ref="M95:R95" si="26">M94/M76</f>
        <v>4.350473692654637E-2</v>
      </c>
      <c r="N95" s="25">
        <f t="shared" si="26"/>
        <v>5.4743160633826643E-2</v>
      </c>
      <c r="O95" s="25">
        <f t="shared" si="26"/>
        <v>6.5729047402019833E-2</v>
      </c>
      <c r="P95" s="25">
        <f t="shared" si="26"/>
        <v>7.6430017398589831E-2</v>
      </c>
      <c r="Q95" s="25">
        <f t="shared" si="26"/>
        <v>8.7100169978617567E-2</v>
      </c>
      <c r="R95" s="25">
        <f t="shared" si="26"/>
        <v>9.7732276707361954E-2</v>
      </c>
    </row>
    <row r="96" spans="2:19" x14ac:dyDescent="0.25">
      <c r="B96" s="16"/>
      <c r="C96" s="43"/>
      <c r="D96" s="43"/>
      <c r="E96" s="43"/>
      <c r="F96" s="43"/>
      <c r="G96" s="70"/>
      <c r="H96" s="70"/>
      <c r="I96" s="70"/>
      <c r="J96" s="70"/>
      <c r="K96" s="70"/>
      <c r="L96" s="25"/>
      <c r="M96" s="25"/>
      <c r="N96" s="25"/>
      <c r="O96" s="25"/>
      <c r="P96" s="25"/>
      <c r="Q96" s="25"/>
      <c r="R96" s="25"/>
    </row>
    <row r="97" spans="2:19" ht="18" x14ac:dyDescent="0.25">
      <c r="B97" s="19" t="s">
        <v>3</v>
      </c>
      <c r="C97" s="70">
        <v>6.8710999999999994E-2</v>
      </c>
      <c r="D97" s="70">
        <v>8.3832000000000004E-2</v>
      </c>
      <c r="E97" s="70">
        <v>7.0999999999999994E-2</v>
      </c>
      <c r="F97" s="70">
        <v>3.2000000000000001E-2</v>
      </c>
      <c r="G97" s="70">
        <v>0.05</v>
      </c>
      <c r="H97" s="70">
        <v>0.10100000000000001</v>
      </c>
      <c r="I97" s="70">
        <v>6.3E-2</v>
      </c>
      <c r="J97" s="70">
        <v>0.28699999999999998</v>
      </c>
      <c r="K97" s="70">
        <v>5.032</v>
      </c>
      <c r="L97" s="52"/>
      <c r="M97" s="52"/>
      <c r="N97" s="52"/>
      <c r="O97" s="52"/>
      <c r="P97" s="52"/>
      <c r="Q97" s="52"/>
      <c r="R97" s="52"/>
    </row>
    <row r="98" spans="2:19" ht="18" x14ac:dyDescent="0.25">
      <c r="B98" s="19" t="s">
        <v>4</v>
      </c>
      <c r="C98" s="70">
        <v>-0.94649499999999998</v>
      </c>
      <c r="D98" s="70">
        <v>-0.76797899999999997</v>
      </c>
      <c r="E98" s="70">
        <v>-1.048</v>
      </c>
      <c r="F98" s="70">
        <v>-0.99</v>
      </c>
      <c r="G98" s="70">
        <v>-0.91</v>
      </c>
      <c r="H98" s="70">
        <v>-0.996</v>
      </c>
      <c r="I98" s="70">
        <v>-1.2370000000000001</v>
      </c>
      <c r="J98" s="70">
        <v>-1.9650000000000001</v>
      </c>
      <c r="K98" s="70">
        <v>-1.9059999999999999</v>
      </c>
      <c r="L98" s="83">
        <f>+$K$98/$K$237*L237</f>
        <v>-1.9059999999999999</v>
      </c>
      <c r="M98" s="83">
        <f t="shared" ref="M98:R98" si="27">+$K$98/$K$237*M237</f>
        <v>-1.9059999999999999</v>
      </c>
      <c r="N98" s="83">
        <f t="shared" si="27"/>
        <v>-1.9059999999999999</v>
      </c>
      <c r="O98" s="83">
        <f t="shared" si="27"/>
        <v>-1.9059999999999999</v>
      </c>
      <c r="P98" s="83">
        <f t="shared" si="27"/>
        <v>-1.9059999999999999</v>
      </c>
      <c r="Q98" s="83">
        <f t="shared" si="27"/>
        <v>-1.9059999999999999</v>
      </c>
      <c r="R98" s="83">
        <f t="shared" si="27"/>
        <v>-1.9059999999999999</v>
      </c>
    </row>
    <row r="99" spans="2:19" x14ac:dyDescent="0.25">
      <c r="B99" s="16" t="s">
        <v>148</v>
      </c>
      <c r="C99" s="70">
        <v>0.10666200000000001</v>
      </c>
      <c r="D99" s="70">
        <v>8.7959999999999997E-2</v>
      </c>
      <c r="E99" s="70">
        <v>0</v>
      </c>
      <c r="F99" s="70">
        <v>-2</v>
      </c>
      <c r="G99" s="70">
        <v>-1.9370000000000001</v>
      </c>
      <c r="H99" s="70">
        <v>-0.52400000000000002</v>
      </c>
      <c r="I99" s="70">
        <v>0.104</v>
      </c>
      <c r="J99" s="70">
        <v>0.99399999999999999</v>
      </c>
      <c r="K99" s="70">
        <v>-0.99399999999999999</v>
      </c>
      <c r="L99" s="90"/>
      <c r="M99" s="90"/>
      <c r="N99" s="90"/>
      <c r="O99" s="90"/>
      <c r="P99" s="90"/>
      <c r="Q99" s="90"/>
      <c r="R99" s="90"/>
    </row>
    <row r="100" spans="2:19" x14ac:dyDescent="0.25">
      <c r="B100" s="16" t="s">
        <v>149</v>
      </c>
      <c r="C100" s="70">
        <v>-0.23724100000000001</v>
      </c>
      <c r="D100" s="70">
        <v>-9.5807000000000003E-2</v>
      </c>
      <c r="E100" s="70">
        <v>-0.156</v>
      </c>
      <c r="F100" s="70">
        <v>6.8000000000000005E-2</v>
      </c>
      <c r="G100" s="70">
        <v>-0.36299999999999999</v>
      </c>
      <c r="H100" s="70">
        <v>5.8000000000000003E-2</v>
      </c>
      <c r="I100" s="70">
        <v>7.1999999999999995E-2</v>
      </c>
      <c r="J100" s="70">
        <v>1.2999999999999999E-2</v>
      </c>
      <c r="K100" s="70">
        <v>0.26200000000000001</v>
      </c>
      <c r="L100" s="83"/>
      <c r="M100" s="83"/>
      <c r="N100" s="83"/>
      <c r="O100" s="83"/>
      <c r="P100" s="83"/>
      <c r="Q100" s="83"/>
      <c r="R100" s="83"/>
    </row>
    <row r="101" spans="2:19" x14ac:dyDescent="0.25">
      <c r="B101" s="16" t="s">
        <v>153</v>
      </c>
      <c r="C101" s="70">
        <v>0.80790499999999998</v>
      </c>
      <c r="D101" s="70">
        <v>0.15531200000000001</v>
      </c>
      <c r="E101" s="70">
        <v>0.113</v>
      </c>
      <c r="F101" s="70">
        <v>8.7999999999999995E-2</v>
      </c>
      <c r="G101" s="70">
        <v>0.09</v>
      </c>
      <c r="H101" s="70">
        <v>1.593</v>
      </c>
      <c r="I101" s="70">
        <v>0.98399999999999999</v>
      </c>
      <c r="J101" s="70">
        <v>-0.11700000000000001</v>
      </c>
      <c r="K101" s="70">
        <v>-0.309</v>
      </c>
      <c r="L101" s="83"/>
      <c r="M101" s="83"/>
      <c r="N101" s="83"/>
      <c r="O101" s="83"/>
      <c r="P101" s="83"/>
      <c r="Q101" s="83"/>
      <c r="R101" s="83"/>
    </row>
    <row r="102" spans="2:19" x14ac:dyDescent="0.25">
      <c r="B102" s="16"/>
      <c r="C102" s="50"/>
      <c r="D102" s="50"/>
      <c r="E102" s="50"/>
      <c r="F102" s="50"/>
      <c r="G102" s="50"/>
      <c r="H102" s="50"/>
      <c r="I102" s="50"/>
      <c r="J102" s="50"/>
      <c r="K102" s="50"/>
      <c r="L102" s="27"/>
      <c r="M102" s="27"/>
      <c r="N102" s="27"/>
      <c r="O102" s="27"/>
      <c r="P102" s="27"/>
      <c r="Q102" s="27"/>
      <c r="R102" s="27"/>
    </row>
    <row r="103" spans="2:19" ht="18" x14ac:dyDescent="0.25">
      <c r="B103" s="19" t="s">
        <v>5</v>
      </c>
      <c r="C103" s="127">
        <f t="shared" ref="C103:I103" si="28">+SUM(C94,C97:C101)</f>
        <v>8.8110279999999914</v>
      </c>
      <c r="D103" s="127">
        <f t="shared" si="28"/>
        <v>9.4831879999999966</v>
      </c>
      <c r="E103" s="127">
        <f t="shared" si="28"/>
        <v>5.3029999999999795</v>
      </c>
      <c r="F103" s="127">
        <f t="shared" si="28"/>
        <v>6.4260000000000081</v>
      </c>
      <c r="G103" s="127">
        <f t="shared" si="28"/>
        <v>5.7929999999999993</v>
      </c>
      <c r="H103" s="127">
        <f t="shared" si="28"/>
        <v>8.7639999999999816</v>
      </c>
      <c r="I103" s="127">
        <f t="shared" si="28"/>
        <v>10.496000000000047</v>
      </c>
      <c r="J103" s="127">
        <f>+SUM(J94,J97:J101)</f>
        <v>11.822000000000013</v>
      </c>
      <c r="K103" s="127">
        <f>+SUM(K94,K97:K101)</f>
        <v>6.3199999999999568</v>
      </c>
      <c r="L103" s="136">
        <f>+SUM(L94,L97:L101)</f>
        <v>11.306405252944289</v>
      </c>
      <c r="M103" s="136">
        <f t="shared" ref="M103:R103" si="29">+SUM(M94,M97:M101)</f>
        <v>15.29928120453628</v>
      </c>
      <c r="N103" s="136">
        <f t="shared" si="29"/>
        <v>21.534967952418025</v>
      </c>
      <c r="O103" s="136">
        <f t="shared" si="29"/>
        <v>28.519636251029077</v>
      </c>
      <c r="P103" s="136">
        <f t="shared" si="29"/>
        <v>36.244081602987343</v>
      </c>
      <c r="Q103" s="136">
        <f t="shared" si="29"/>
        <v>45.052351078276217</v>
      </c>
      <c r="R103" s="136">
        <f t="shared" si="29"/>
        <v>55.098152477208181</v>
      </c>
    </row>
    <row r="104" spans="2:19" x14ac:dyDescent="0.25">
      <c r="B104" s="16" t="s">
        <v>6</v>
      </c>
      <c r="C104" s="70">
        <v>-1.7406999999999999E-2</v>
      </c>
      <c r="D104" s="70">
        <v>-0.23052900000000001</v>
      </c>
      <c r="E104" s="70">
        <v>-0.36399999999999999</v>
      </c>
      <c r="F104" s="70">
        <v>-0.76</v>
      </c>
      <c r="G104" s="70">
        <v>-0.71299999999999997</v>
      </c>
      <c r="H104" s="70">
        <v>-0.65800000000000003</v>
      </c>
      <c r="I104" s="70">
        <v>-1.099</v>
      </c>
      <c r="J104" s="70">
        <v>-1.355</v>
      </c>
      <c r="K104" s="70">
        <v>-1.3220000000000001</v>
      </c>
      <c r="L104" s="83">
        <f t="shared" ref="L104:R104" si="30">-IF(L103&gt;0,L105*L103,0)</f>
        <v>-2.3650423646190593</v>
      </c>
      <c r="M104" s="83">
        <f t="shared" si="30"/>
        <v>-3.2002610367716935</v>
      </c>
      <c r="N104" s="83">
        <f t="shared" si="30"/>
        <v>-4.5046246254900044</v>
      </c>
      <c r="O104" s="83">
        <f t="shared" si="30"/>
        <v>-5.965658089218465</v>
      </c>
      <c r="P104" s="83">
        <f t="shared" si="30"/>
        <v>-7.5814360568274681</v>
      </c>
      <c r="Q104" s="83">
        <f t="shared" si="30"/>
        <v>-9.4239253363103757</v>
      </c>
      <c r="R104" s="83">
        <f t="shared" si="30"/>
        <v>-11.525278097289513</v>
      </c>
    </row>
    <row r="105" spans="2:19" x14ac:dyDescent="0.25">
      <c r="B105" s="16" t="s">
        <v>7</v>
      </c>
      <c r="C105" s="43">
        <f t="shared" ref="C105:K105" si="31">-C104/C103</f>
        <v>1.9755924053356791E-3</v>
      </c>
      <c r="D105" s="43">
        <f t="shared" si="31"/>
        <v>2.4309230187148045E-2</v>
      </c>
      <c r="E105" s="43">
        <f t="shared" si="31"/>
        <v>6.8640392230813016E-2</v>
      </c>
      <c r="F105" s="43">
        <f t="shared" si="31"/>
        <v>0.11826953003423576</v>
      </c>
      <c r="G105" s="43">
        <f t="shared" si="31"/>
        <v>0.12307957880200243</v>
      </c>
      <c r="H105" s="43">
        <f t="shared" si="31"/>
        <v>7.5079872204473E-2</v>
      </c>
      <c r="I105" s="43">
        <f t="shared" si="31"/>
        <v>0.10470655487804831</v>
      </c>
      <c r="J105" s="43">
        <f t="shared" si="31"/>
        <v>0.11461681610556576</v>
      </c>
      <c r="K105" s="43">
        <f t="shared" si="31"/>
        <v>0.20917721518987487</v>
      </c>
      <c r="L105" s="25">
        <f>+MAX($C$105:$K$105)</f>
        <v>0.20917721518987487</v>
      </c>
      <c r="M105" s="25">
        <f t="shared" ref="M105:R105" si="32">+MAX($C$105:$K$105)</f>
        <v>0.20917721518987487</v>
      </c>
      <c r="N105" s="25">
        <f t="shared" si="32"/>
        <v>0.20917721518987487</v>
      </c>
      <c r="O105" s="25">
        <f t="shared" si="32"/>
        <v>0.20917721518987487</v>
      </c>
      <c r="P105" s="25">
        <f t="shared" si="32"/>
        <v>0.20917721518987487</v>
      </c>
      <c r="Q105" s="25">
        <f t="shared" si="32"/>
        <v>0.20917721518987487</v>
      </c>
      <c r="R105" s="25">
        <f t="shared" si="32"/>
        <v>0.20917721518987487</v>
      </c>
    </row>
    <row r="106" spans="2:19" x14ac:dyDescent="0.25">
      <c r="B106" s="16"/>
      <c r="C106" s="43"/>
      <c r="D106" s="43"/>
      <c r="E106" s="43"/>
      <c r="F106" s="43"/>
      <c r="G106" s="43"/>
      <c r="H106" s="43"/>
      <c r="I106" s="43"/>
      <c r="J106" s="43"/>
      <c r="K106" s="43"/>
      <c r="L106" s="93"/>
      <c r="M106" s="93"/>
      <c r="N106" s="93"/>
      <c r="O106" s="93"/>
      <c r="P106" s="93"/>
      <c r="Q106" s="93"/>
      <c r="R106" s="93"/>
    </row>
    <row r="107" spans="2:19" ht="18" x14ac:dyDescent="0.25">
      <c r="B107" s="20" t="s">
        <v>151</v>
      </c>
      <c r="C107" s="74">
        <f t="shared" ref="C107:R107" si="33">+SUM(C103:C104)</f>
        <v>8.793620999999991</v>
      </c>
      <c r="D107" s="74">
        <f t="shared" si="33"/>
        <v>9.252658999999996</v>
      </c>
      <c r="E107" s="74">
        <f t="shared" si="33"/>
        <v>4.9389999999999796</v>
      </c>
      <c r="F107" s="74">
        <f t="shared" si="33"/>
        <v>5.6660000000000084</v>
      </c>
      <c r="G107" s="74">
        <f t="shared" si="33"/>
        <v>5.0799999999999992</v>
      </c>
      <c r="H107" s="74">
        <f t="shared" si="33"/>
        <v>8.1059999999999821</v>
      </c>
      <c r="I107" s="74">
        <f t="shared" si="33"/>
        <v>9.3970000000000464</v>
      </c>
      <c r="J107" s="74">
        <f t="shared" si="33"/>
        <v>10.467000000000013</v>
      </c>
      <c r="K107" s="74">
        <f t="shared" ref="K107" si="34">+SUM(K103:K104)</f>
        <v>4.9979999999999567</v>
      </c>
      <c r="L107" s="79">
        <f t="shared" si="33"/>
        <v>8.9413628883252301</v>
      </c>
      <c r="M107" s="79">
        <f t="shared" si="33"/>
        <v>12.099020167764586</v>
      </c>
      <c r="N107" s="79">
        <f t="shared" si="33"/>
        <v>17.030343326928019</v>
      </c>
      <c r="O107" s="79">
        <f t="shared" si="33"/>
        <v>22.553978161810612</v>
      </c>
      <c r="P107" s="79">
        <f t="shared" si="33"/>
        <v>28.662645546159876</v>
      </c>
      <c r="Q107" s="79">
        <f t="shared" si="33"/>
        <v>35.628425741965842</v>
      </c>
      <c r="R107" s="79">
        <f t="shared" si="33"/>
        <v>43.572874379918666</v>
      </c>
      <c r="S107" s="84"/>
    </row>
    <row r="108" spans="2:19" ht="18" x14ac:dyDescent="0.25">
      <c r="B108" s="20" t="s">
        <v>150</v>
      </c>
      <c r="C108" s="74">
        <f t="shared" ref="C108:H108" si="35">C107-C109</f>
        <v>8.8110279999999914</v>
      </c>
      <c r="D108" s="74">
        <f t="shared" si="35"/>
        <v>9.2662769999999952</v>
      </c>
      <c r="E108" s="74">
        <f t="shared" si="35"/>
        <v>4.9419999999999797</v>
      </c>
      <c r="F108" s="74">
        <f t="shared" si="35"/>
        <v>5.6720000000000086</v>
      </c>
      <c r="G108" s="74">
        <f t="shared" si="35"/>
        <v>5.0919999999999987</v>
      </c>
      <c r="H108" s="74">
        <f t="shared" si="35"/>
        <v>8.1069999999999816</v>
      </c>
      <c r="I108" s="74">
        <f>I107-I109</f>
        <v>9.4070000000000462</v>
      </c>
      <c r="J108" s="74">
        <f>J107-J109</f>
        <v>10.382000000000012</v>
      </c>
      <c r="K108" s="74">
        <f>K107-K109</f>
        <v>5.0209999999999564</v>
      </c>
      <c r="L108" s="79">
        <f t="shared" ref="L108:R108" si="36">L107-L109</f>
        <v>8.9413628883252301</v>
      </c>
      <c r="M108" s="79">
        <f t="shared" si="36"/>
        <v>12.099020167764586</v>
      </c>
      <c r="N108" s="79">
        <f t="shared" si="36"/>
        <v>17.030343326928019</v>
      </c>
      <c r="O108" s="79">
        <f t="shared" si="36"/>
        <v>22.553978161810612</v>
      </c>
      <c r="P108" s="79">
        <f t="shared" si="36"/>
        <v>28.662645546159876</v>
      </c>
      <c r="Q108" s="79">
        <f t="shared" si="36"/>
        <v>35.628425741965842</v>
      </c>
      <c r="R108" s="79">
        <f t="shared" si="36"/>
        <v>43.572874379918666</v>
      </c>
    </row>
    <row r="109" spans="2:19" ht="15" customHeight="1" x14ac:dyDescent="0.25">
      <c r="B109" s="16" t="s">
        <v>152</v>
      </c>
      <c r="C109" s="70">
        <v>-1.7406999999999999E-2</v>
      </c>
      <c r="D109" s="70">
        <v>-1.3618E-2</v>
      </c>
      <c r="E109" s="70">
        <v>-3.0000000000000001E-3</v>
      </c>
      <c r="F109" s="70">
        <v>-6.0000000000000001E-3</v>
      </c>
      <c r="G109" s="70">
        <v>-1.2E-2</v>
      </c>
      <c r="H109" s="70">
        <v>-1E-3</v>
      </c>
      <c r="I109" s="70">
        <v>-0.01</v>
      </c>
      <c r="J109" s="70">
        <v>8.5000000000000006E-2</v>
      </c>
      <c r="K109" s="70">
        <v>-2.3E-2</v>
      </c>
      <c r="L109" s="79"/>
      <c r="M109" s="79"/>
      <c r="N109" s="79"/>
      <c r="O109" s="79"/>
      <c r="P109" s="79"/>
      <c r="Q109" s="79"/>
      <c r="R109" s="79"/>
    </row>
    <row r="110" spans="2:19" x14ac:dyDescent="0.25">
      <c r="B110" s="16" t="s">
        <v>8</v>
      </c>
      <c r="C110" s="43">
        <f t="shared" ref="C110:K110" si="37">C108/C76</f>
        <v>5.2451851038454594E-2</v>
      </c>
      <c r="D110" s="43">
        <f t="shared" si="37"/>
        <v>5.1345878427300012E-2</v>
      </c>
      <c r="E110" s="43">
        <f t="shared" si="37"/>
        <v>2.4684451592601558E-2</v>
      </c>
      <c r="F110" s="43">
        <f t="shared" si="37"/>
        <v>2.465240200105185E-2</v>
      </c>
      <c r="G110" s="43">
        <f t="shared" si="37"/>
        <v>2.1555172691137062E-2</v>
      </c>
      <c r="H110" s="43">
        <f t="shared" si="37"/>
        <v>2.9898580121703787E-2</v>
      </c>
      <c r="I110" s="43">
        <f t="shared" si="37"/>
        <v>2.976069955202363E-2</v>
      </c>
      <c r="J110" s="43">
        <f t="shared" si="37"/>
        <v>3.0634857404210781E-2</v>
      </c>
      <c r="K110" s="43">
        <f t="shared" si="37"/>
        <v>1.5164740242285363E-2</v>
      </c>
      <c r="L110" s="25">
        <f t="shared" ref="L110:R110" si="38">L107/L76</f>
        <v>2.4494126724818523E-2</v>
      </c>
      <c r="M110" s="25">
        <f t="shared" si="38"/>
        <v>3.0593204680014058E-2</v>
      </c>
      <c r="N110" s="25">
        <f t="shared" si="38"/>
        <v>3.9772027430252446E-2</v>
      </c>
      <c r="O110" s="25">
        <f t="shared" si="38"/>
        <v>4.8723763324805713E-2</v>
      </c>
      <c r="P110" s="25">
        <f t="shared" si="38"/>
        <v>5.742285221248572E-2</v>
      </c>
      <c r="Q110" s="25">
        <f t="shared" si="38"/>
        <v>6.6084985246242914E-2</v>
      </c>
      <c r="R110" s="25">
        <f t="shared" si="38"/>
        <v>7.4704666779073489E-2</v>
      </c>
    </row>
    <row r="111" spans="2:19" x14ac:dyDescent="0.25">
      <c r="B111" s="16"/>
      <c r="C111" s="43"/>
      <c r="D111" s="43"/>
      <c r="E111" s="43"/>
      <c r="F111" s="43"/>
      <c r="G111" s="43"/>
      <c r="H111" s="43"/>
      <c r="I111" s="43"/>
      <c r="J111" s="43"/>
      <c r="K111" s="43"/>
      <c r="L111" s="25"/>
      <c r="M111" s="25"/>
      <c r="N111" s="25"/>
      <c r="O111" s="25"/>
      <c r="P111" s="25"/>
      <c r="Q111" s="25"/>
      <c r="R111" s="25"/>
    </row>
    <row r="112" spans="2:19" ht="18" x14ac:dyDescent="0.25">
      <c r="B112" s="20" t="s">
        <v>226</v>
      </c>
      <c r="C112" s="43"/>
      <c r="D112" s="43"/>
      <c r="E112" s="43"/>
      <c r="F112" s="43"/>
      <c r="G112" s="43"/>
      <c r="H112" s="43"/>
      <c r="I112" s="43"/>
      <c r="J112" s="141">
        <f>((J91-10)+J97+J98)*(1-0.15)</f>
        <v>20.64735000000001</v>
      </c>
      <c r="K112" s="141">
        <f>((K91-10)+K97+K98)*(1-0.15)</f>
        <v>18.826649999999965</v>
      </c>
      <c r="L112" s="142">
        <f t="shared" ref="L112:R112" si="39">((L91-L125)+L97+L98)*(1-0.15)</f>
        <v>22.387338465002646</v>
      </c>
      <c r="M112" s="142">
        <f t="shared" si="39"/>
        <v>25.98608984385584</v>
      </c>
      <c r="N112" s="142">
        <f t="shared" si="39"/>
        <v>30.551324604155322</v>
      </c>
      <c r="O112" s="142">
        <f t="shared" si="39"/>
        <v>36.640151963312711</v>
      </c>
      <c r="P112" s="142">
        <f t="shared" si="39"/>
        <v>43.351568659475383</v>
      </c>
      <c r="Q112" s="142">
        <f t="shared" si="39"/>
        <v>50.977289220504012</v>
      </c>
      <c r="R112" s="142">
        <f t="shared" si="39"/>
        <v>59.647191088246494</v>
      </c>
    </row>
    <row r="113" spans="2:18" x14ac:dyDescent="0.25">
      <c r="B113" s="16"/>
      <c r="C113" s="43"/>
      <c r="D113" s="43"/>
      <c r="E113" s="43"/>
      <c r="F113" s="43"/>
      <c r="G113" s="43"/>
      <c r="H113" s="43"/>
      <c r="I113" s="43"/>
      <c r="J113" s="43"/>
      <c r="K113" s="43"/>
      <c r="L113" s="79"/>
      <c r="M113" s="79"/>
      <c r="N113" s="79"/>
      <c r="O113" s="79"/>
      <c r="P113" s="79"/>
      <c r="Q113" s="79"/>
      <c r="R113" s="79"/>
    </row>
    <row r="114" spans="2:18" ht="18" x14ac:dyDescent="0.25">
      <c r="B114" s="20" t="s">
        <v>9</v>
      </c>
      <c r="C114" s="74">
        <f t="shared" ref="C114:J114" si="40">C108/C262</f>
        <v>0.13956906260307547</v>
      </c>
      <c r="D114" s="74">
        <f t="shared" si="40"/>
        <v>0.14194282050518883</v>
      </c>
      <c r="E114" s="74">
        <f t="shared" si="40"/>
        <v>6.9326223734100342E-2</v>
      </c>
      <c r="F114" s="74">
        <f t="shared" si="40"/>
        <v>7.4275874715299381E-2</v>
      </c>
      <c r="G114" s="74">
        <f t="shared" si="40"/>
        <v>6.6247290440936191E-2</v>
      </c>
      <c r="H114" s="74">
        <f t="shared" si="40"/>
        <v>0.10437947541324502</v>
      </c>
      <c r="I114" s="74">
        <f t="shared" si="40"/>
        <v>0.11749371798297803</v>
      </c>
      <c r="J114" s="74">
        <f t="shared" si="40"/>
        <v>0.1296812096861098</v>
      </c>
      <c r="K114" s="74">
        <f t="shared" ref="K114" si="41">K108/K262</f>
        <v>6.1697617629008064E-2</v>
      </c>
      <c r="L114" s="79">
        <f t="shared" ref="L114:R114" si="42">L108/L262</f>
        <v>0.10895168855983577</v>
      </c>
      <c r="M114" s="79">
        <f t="shared" si="42"/>
        <v>0.14526438515902676</v>
      </c>
      <c r="N114" s="79">
        <f t="shared" si="42"/>
        <v>0.20048958510992379</v>
      </c>
      <c r="O114" s="79">
        <f t="shared" si="42"/>
        <v>0.25843286098859686</v>
      </c>
      <c r="P114" s="79">
        <f t="shared" si="42"/>
        <v>0.31722051727366768</v>
      </c>
      <c r="Q114" s="79">
        <f t="shared" si="42"/>
        <v>0.37792329951974951</v>
      </c>
      <c r="R114" s="79">
        <f t="shared" si="42"/>
        <v>0.43948548779430474</v>
      </c>
    </row>
    <row r="115" spans="2:18" x14ac:dyDescent="0.25">
      <c r="B115" s="47" t="s">
        <v>10</v>
      </c>
      <c r="C115" s="43"/>
      <c r="D115" s="43">
        <f t="shared" ref="D115:I115" si="43">(D114-C114)/C114</f>
        <v>1.7007765602497164E-2</v>
      </c>
      <c r="E115" s="43">
        <f t="shared" si="43"/>
        <v>-0.51159048772342752</v>
      </c>
      <c r="F115" s="43">
        <f t="shared" si="43"/>
        <v>7.1396518007144721E-2</v>
      </c>
      <c r="G115" s="43">
        <f t="shared" si="43"/>
        <v>-0.10809141333086797</v>
      </c>
      <c r="H115" s="43">
        <f t="shared" si="43"/>
        <v>0.57560369214354778</v>
      </c>
      <c r="I115" s="43">
        <f t="shared" si="43"/>
        <v>0.12564005057328448</v>
      </c>
      <c r="J115" s="43">
        <f>(J114-I114)/I114</f>
        <v>0.10372887940185398</v>
      </c>
      <c r="K115" s="43">
        <f>(K114-J114)/J114</f>
        <v>-0.52423625767876747</v>
      </c>
      <c r="L115" s="25">
        <f>(L114-J114)/J114</f>
        <v>-0.15984984390914717</v>
      </c>
      <c r="M115" s="25">
        <f t="shared" ref="M115:R115" si="44">(M114-L114)/L114</f>
        <v>0.33329172846410937</v>
      </c>
      <c r="N115" s="25">
        <f t="shared" si="44"/>
        <v>0.38017026603210269</v>
      </c>
      <c r="O115" s="25">
        <f t="shared" si="44"/>
        <v>0.28900890710559413</v>
      </c>
      <c r="P115" s="25">
        <f t="shared" si="44"/>
        <v>0.22747748123124628</v>
      </c>
      <c r="Q115" s="25">
        <f t="shared" si="44"/>
        <v>0.19135831051467975</v>
      </c>
      <c r="R115" s="25">
        <f t="shared" si="44"/>
        <v>0.16289598538324074</v>
      </c>
    </row>
    <row r="116" spans="2:18" x14ac:dyDescent="0.25">
      <c r="B116" s="47"/>
      <c r="C116" s="74"/>
      <c r="D116" s="74"/>
      <c r="E116" s="74"/>
      <c r="F116" s="74"/>
      <c r="G116" s="74"/>
      <c r="H116" s="74"/>
      <c r="I116" s="74"/>
      <c r="J116" s="74"/>
      <c r="K116" s="74"/>
      <c r="L116" s="26"/>
      <c r="M116" s="25"/>
      <c r="N116" s="25"/>
      <c r="O116" s="25"/>
      <c r="P116" s="25"/>
      <c r="Q116" s="25"/>
      <c r="R116" s="25"/>
    </row>
    <row r="117" spans="2:18" ht="18" x14ac:dyDescent="0.25">
      <c r="B117" s="20" t="s">
        <v>11</v>
      </c>
      <c r="C117" s="70"/>
      <c r="D117" s="70"/>
      <c r="E117" s="70"/>
      <c r="F117" s="70"/>
      <c r="G117" s="70"/>
      <c r="H117" s="70"/>
      <c r="I117" s="70"/>
      <c r="J117" s="70"/>
      <c r="K117" s="70"/>
      <c r="L117" s="26"/>
      <c r="M117" s="83"/>
      <c r="N117" s="83"/>
      <c r="O117" s="83"/>
      <c r="P117" s="83"/>
      <c r="Q117" s="83"/>
      <c r="R117" s="83"/>
    </row>
    <row r="118" spans="2:18" x14ac:dyDescent="0.25">
      <c r="B118" s="47" t="s">
        <v>12</v>
      </c>
      <c r="C118" s="43"/>
      <c r="D118" s="43"/>
      <c r="E118" s="43"/>
      <c r="F118" s="43"/>
      <c r="G118" s="43"/>
      <c r="H118" s="43"/>
      <c r="I118" s="43"/>
      <c r="J118" s="43"/>
      <c r="K118" s="43"/>
      <c r="L118" s="25"/>
      <c r="M118" s="25"/>
      <c r="N118" s="25"/>
      <c r="O118" s="25"/>
      <c r="P118" s="25"/>
      <c r="Q118" s="25"/>
      <c r="R118" s="25"/>
    </row>
    <row r="119" spans="2:18" x14ac:dyDescent="0.25">
      <c r="B119" s="61"/>
      <c r="C119" s="75"/>
      <c r="D119" s="75"/>
      <c r="E119" s="75"/>
      <c r="F119" s="75"/>
      <c r="G119" s="75"/>
      <c r="H119" s="75"/>
      <c r="I119" s="75"/>
      <c r="J119" s="75"/>
      <c r="K119" s="75"/>
    </row>
    <row r="120" spans="2:18" x14ac:dyDescent="0.25">
      <c r="B120" s="47" t="s">
        <v>105</v>
      </c>
      <c r="C120" s="99">
        <f t="shared" ref="C120:J120" si="45">+C139/-C80*365</f>
        <v>156.9591337097751</v>
      </c>
      <c r="D120" s="99">
        <f t="shared" si="45"/>
        <v>179.53426022154201</v>
      </c>
      <c r="E120" s="99">
        <f t="shared" si="45"/>
        <v>185.59707527908148</v>
      </c>
      <c r="F120" s="99">
        <f t="shared" si="45"/>
        <v>160.25801059395624</v>
      </c>
      <c r="G120" s="99">
        <f t="shared" si="45"/>
        <v>200.83234286109925</v>
      </c>
      <c r="H120" s="99">
        <f t="shared" si="45"/>
        <v>154.1059944978885</v>
      </c>
      <c r="I120" s="99">
        <f t="shared" si="45"/>
        <v>160.7513491961781</v>
      </c>
      <c r="J120" s="99">
        <f t="shared" si="45"/>
        <v>163.8198281262097</v>
      </c>
      <c r="K120" s="99">
        <f t="shared" ref="K120" si="46">+K139/-K80*365</f>
        <v>170.01232281232282</v>
      </c>
      <c r="L120" s="98">
        <f>+$K$120</f>
        <v>170.01232281232282</v>
      </c>
      <c r="M120" s="98">
        <f t="shared" ref="M120:R120" si="47">+$K$120</f>
        <v>170.01232281232282</v>
      </c>
      <c r="N120" s="98">
        <f t="shared" si="47"/>
        <v>170.01232281232282</v>
      </c>
      <c r="O120" s="98">
        <f t="shared" si="47"/>
        <v>170.01232281232282</v>
      </c>
      <c r="P120" s="98">
        <f t="shared" si="47"/>
        <v>170.01232281232282</v>
      </c>
      <c r="Q120" s="98">
        <f t="shared" si="47"/>
        <v>170.01232281232282</v>
      </c>
      <c r="R120" s="98">
        <f t="shared" si="47"/>
        <v>170.01232281232282</v>
      </c>
    </row>
    <row r="121" spans="2:18" x14ac:dyDescent="0.25">
      <c r="B121" s="47" t="s">
        <v>73</v>
      </c>
      <c r="C121" s="99">
        <f t="shared" ref="C121:J121" si="48">+C140/C76*365</f>
        <v>76.399633014417645</v>
      </c>
      <c r="D121" s="99">
        <f t="shared" si="48"/>
        <v>68.474419362578104</v>
      </c>
      <c r="E121" s="99">
        <f t="shared" si="48"/>
        <v>73.912650406828945</v>
      </c>
      <c r="F121" s="99">
        <f t="shared" si="48"/>
        <v>67.614449819409856</v>
      </c>
      <c r="G121" s="99">
        <f t="shared" si="48"/>
        <v>68.631699480593142</v>
      </c>
      <c r="H121" s="99">
        <f t="shared" si="48"/>
        <v>67.051502858196571</v>
      </c>
      <c r="I121" s="99">
        <f t="shared" si="48"/>
        <v>64.543133557743403</v>
      </c>
      <c r="J121" s="99">
        <f t="shared" si="48"/>
        <v>60.363209843756913</v>
      </c>
      <c r="K121" s="99">
        <f t="shared" ref="K121" si="49">+K140/K76*365</f>
        <v>71.969921201339787</v>
      </c>
      <c r="L121" s="98">
        <f>+$K$121</f>
        <v>71.969921201339787</v>
      </c>
      <c r="M121" s="98">
        <f t="shared" ref="M121:R121" si="50">+$J$121</f>
        <v>60.363209843756913</v>
      </c>
      <c r="N121" s="98">
        <f t="shared" si="50"/>
        <v>60.363209843756913</v>
      </c>
      <c r="O121" s="98">
        <f t="shared" si="50"/>
        <v>60.363209843756913</v>
      </c>
      <c r="P121" s="98">
        <f t="shared" si="50"/>
        <v>60.363209843756913</v>
      </c>
      <c r="Q121" s="98">
        <f t="shared" si="50"/>
        <v>60.363209843756913</v>
      </c>
      <c r="R121" s="98">
        <f t="shared" si="50"/>
        <v>60.363209843756913</v>
      </c>
    </row>
    <row r="122" spans="2:18" x14ac:dyDescent="0.25">
      <c r="B122" s="47" t="s">
        <v>74</v>
      </c>
      <c r="C122" s="99">
        <f t="shared" ref="C122:J122" si="51">+C174/-C80*365</f>
        <v>136.79688589850329</v>
      </c>
      <c r="D122" s="99">
        <f t="shared" si="51"/>
        <v>155.37187088631237</v>
      </c>
      <c r="E122" s="99">
        <f t="shared" si="51"/>
        <v>175.37672685811259</v>
      </c>
      <c r="F122" s="99">
        <f t="shared" si="51"/>
        <v>160.8839874956582</v>
      </c>
      <c r="G122" s="99">
        <f t="shared" si="51"/>
        <v>176.46643741561752</v>
      </c>
      <c r="H122" s="99">
        <f t="shared" si="51"/>
        <v>140.59493770698629</v>
      </c>
      <c r="I122" s="99">
        <f t="shared" si="51"/>
        <v>124.07307730644906</v>
      </c>
      <c r="J122" s="99">
        <f t="shared" si="51"/>
        <v>115.26653810150547</v>
      </c>
      <c r="K122" s="99">
        <f t="shared" ref="K122" si="52">+K174/-K80*365</f>
        <v>126.3116613116613</v>
      </c>
      <c r="L122" s="98">
        <f>+$K$122</f>
        <v>126.3116613116613</v>
      </c>
      <c r="M122" s="98">
        <f t="shared" ref="M122:R122" si="53">+$J$122</f>
        <v>115.26653810150547</v>
      </c>
      <c r="N122" s="98">
        <f t="shared" si="53"/>
        <v>115.26653810150547</v>
      </c>
      <c r="O122" s="98">
        <f t="shared" si="53"/>
        <v>115.26653810150547</v>
      </c>
      <c r="P122" s="98">
        <f t="shared" si="53"/>
        <v>115.26653810150547</v>
      </c>
      <c r="Q122" s="98">
        <f t="shared" si="53"/>
        <v>115.26653810150547</v>
      </c>
      <c r="R122" s="98">
        <f t="shared" si="53"/>
        <v>115.26653810150547</v>
      </c>
    </row>
    <row r="124" spans="2:18" s="3" customFormat="1" x14ac:dyDescent="0.25"/>
    <row r="125" spans="2:18" x14ac:dyDescent="0.25">
      <c r="J125" s="53" t="s">
        <v>227</v>
      </c>
      <c r="K125" s="53"/>
      <c r="L125" s="57">
        <f>10*1.05</f>
        <v>10.5</v>
      </c>
      <c r="M125" s="57">
        <f>L125*1.05</f>
        <v>11.025</v>
      </c>
      <c r="N125" s="57">
        <f>M125*1.15</f>
        <v>12.678749999999999</v>
      </c>
      <c r="O125" s="57">
        <f t="shared" ref="O125:R125" si="54">N125*1.05</f>
        <v>13.312687499999999</v>
      </c>
      <c r="P125" s="57">
        <f t="shared" si="54"/>
        <v>13.978321874999999</v>
      </c>
      <c r="Q125" s="57">
        <f t="shared" si="54"/>
        <v>14.677237968749999</v>
      </c>
      <c r="R125" s="57">
        <f t="shared" si="54"/>
        <v>15.411099867187501</v>
      </c>
    </row>
    <row r="126" spans="2:18" ht="30" x14ac:dyDescent="0.4">
      <c r="B126" s="23" t="s">
        <v>116</v>
      </c>
      <c r="C126" s="44"/>
      <c r="D126" s="44"/>
      <c r="E126" s="44"/>
      <c r="J126" s="1" t="s">
        <v>225</v>
      </c>
      <c r="L126" s="77"/>
      <c r="M126" s="77"/>
      <c r="N126" s="77"/>
      <c r="O126" s="77"/>
      <c r="P126" s="77"/>
      <c r="Q126" s="77"/>
      <c r="R126" s="77"/>
    </row>
    <row r="127" spans="2:18" x14ac:dyDescent="0.25">
      <c r="F127" s="44"/>
      <c r="G127" s="44"/>
      <c r="H127" s="44"/>
      <c r="I127" s="44"/>
      <c r="J127" s="44"/>
      <c r="K127" s="44"/>
      <c r="L127" s="44"/>
      <c r="M127" s="44"/>
      <c r="N127" s="44"/>
      <c r="O127" s="44"/>
      <c r="P127" s="44"/>
      <c r="Q127" s="44"/>
      <c r="R127" s="44"/>
    </row>
    <row r="128" spans="2:18" ht="22.5" x14ac:dyDescent="0.3">
      <c r="B128" s="17" t="s">
        <v>59</v>
      </c>
      <c r="C128" s="6">
        <v>2017</v>
      </c>
      <c r="D128" s="6">
        <v>2018</v>
      </c>
      <c r="E128" s="5">
        <v>2019</v>
      </c>
      <c r="F128" s="5">
        <v>2020</v>
      </c>
      <c r="G128" s="5">
        <v>2021</v>
      </c>
      <c r="H128" s="5">
        <v>2022</v>
      </c>
      <c r="I128" s="6">
        <v>2023</v>
      </c>
      <c r="J128" s="6">
        <v>2024</v>
      </c>
      <c r="K128" s="6">
        <v>2025</v>
      </c>
      <c r="L128" s="5" t="s">
        <v>54</v>
      </c>
      <c r="M128" s="5" t="s">
        <v>63</v>
      </c>
      <c r="N128" s="5" t="s">
        <v>106</v>
      </c>
      <c r="O128" s="5" t="s">
        <v>108</v>
      </c>
      <c r="P128" s="5" t="s">
        <v>109</v>
      </c>
      <c r="Q128" s="5" t="s">
        <v>110</v>
      </c>
      <c r="R128" s="5" t="s">
        <v>233</v>
      </c>
    </row>
    <row r="129" spans="2:29" ht="18" x14ac:dyDescent="0.25">
      <c r="B129" s="19" t="s">
        <v>13</v>
      </c>
      <c r="C129" s="46"/>
      <c r="D129" s="46"/>
      <c r="E129" s="46"/>
      <c r="F129" s="46"/>
      <c r="G129" s="46"/>
      <c r="H129" s="46"/>
      <c r="I129" s="46"/>
      <c r="J129" s="46"/>
      <c r="K129" s="46"/>
      <c r="L129" s="24"/>
      <c r="M129" s="24"/>
      <c r="N129" s="24"/>
      <c r="O129" s="24"/>
      <c r="P129" s="24"/>
      <c r="Q129" s="24"/>
      <c r="R129" s="24"/>
    </row>
    <row r="130" spans="2:29" x14ac:dyDescent="0.25">
      <c r="B130" s="51" t="s">
        <v>75</v>
      </c>
      <c r="C130" s="70">
        <v>27.744603000000001</v>
      </c>
      <c r="D130" s="70">
        <v>27.598141999999999</v>
      </c>
      <c r="E130" s="70">
        <v>29.73</v>
      </c>
      <c r="F130" s="70">
        <v>29.972000000000001</v>
      </c>
      <c r="G130" s="70">
        <v>29.843</v>
      </c>
      <c r="H130" s="70">
        <v>28.972000000000001</v>
      </c>
      <c r="I130" s="70">
        <v>27.984999999999999</v>
      </c>
      <c r="J130" s="70">
        <v>26.809000000000001</v>
      </c>
      <c r="K130" s="70">
        <v>26.495000000000001</v>
      </c>
      <c r="L130" s="52">
        <f>+K130</f>
        <v>26.495000000000001</v>
      </c>
      <c r="M130" s="52">
        <f t="shared" ref="M130:R130" si="55">+L130</f>
        <v>26.495000000000001</v>
      </c>
      <c r="N130" s="52">
        <f t="shared" si="55"/>
        <v>26.495000000000001</v>
      </c>
      <c r="O130" s="52">
        <f t="shared" si="55"/>
        <v>26.495000000000001</v>
      </c>
      <c r="P130" s="52">
        <f t="shared" si="55"/>
        <v>26.495000000000001</v>
      </c>
      <c r="Q130" s="52">
        <f t="shared" si="55"/>
        <v>26.495000000000001</v>
      </c>
      <c r="R130" s="52">
        <f t="shared" si="55"/>
        <v>26.495000000000001</v>
      </c>
      <c r="S130" s="75"/>
    </row>
    <row r="131" spans="2:29" x14ac:dyDescent="0.25">
      <c r="B131" s="94" t="s">
        <v>154</v>
      </c>
      <c r="C131" s="70">
        <v>32.521414</v>
      </c>
      <c r="D131" s="70">
        <v>39.121403999999998</v>
      </c>
      <c r="E131" s="70">
        <v>85.879000000000005</v>
      </c>
      <c r="F131" s="70">
        <v>82.831999999999994</v>
      </c>
      <c r="G131" s="70">
        <v>77.727000000000004</v>
      </c>
      <c r="H131" s="70">
        <v>70.893000000000001</v>
      </c>
      <c r="I131" s="70">
        <v>63.07</v>
      </c>
      <c r="J131" s="70">
        <v>55.284999999999997</v>
      </c>
      <c r="K131" s="70">
        <v>69.581000000000003</v>
      </c>
      <c r="L131" s="52">
        <f>+K131-L211+L84*(-L211/-SUM(L210,L211))</f>
        <v>70.121559471394306</v>
      </c>
      <c r="M131" s="52">
        <f t="shared" ref="M131:R131" si="56">+L131-M211+M84*(-M211/-SUM(M210,M211))</f>
        <v>70.019401400430311</v>
      </c>
      <c r="N131" s="52">
        <f>+M131-N211+N84*(-N211/-SUM(N210,N211))</f>
        <v>69.518889254993937</v>
      </c>
      <c r="O131" s="52">
        <f>+N131-O211+O84*(-O211/-SUM(O210,O211))</f>
        <v>69.026268099046533</v>
      </c>
      <c r="P131" s="52">
        <f t="shared" si="56"/>
        <v>68.541752024215342</v>
      </c>
      <c r="Q131" s="52">
        <f t="shared" si="56"/>
        <v>68.065558289907642</v>
      </c>
      <c r="R131" s="52">
        <f t="shared" si="56"/>
        <v>67.597907410677095</v>
      </c>
      <c r="S131" s="75"/>
      <c r="T131" s="109"/>
    </row>
    <row r="132" spans="2:29" x14ac:dyDescent="0.25">
      <c r="B132" s="94" t="s">
        <v>155</v>
      </c>
      <c r="C132" s="70">
        <v>46.748717999999997</v>
      </c>
      <c r="D132" s="70">
        <v>54.728369000000001</v>
      </c>
      <c r="E132" s="70">
        <v>83.917000000000002</v>
      </c>
      <c r="F132" s="70">
        <v>85.284000000000006</v>
      </c>
      <c r="G132" s="70">
        <v>92.387</v>
      </c>
      <c r="H132" s="70">
        <v>93.191999999999993</v>
      </c>
      <c r="I132" s="70">
        <v>91.625</v>
      </c>
      <c r="J132" s="70">
        <v>97.03</v>
      </c>
      <c r="K132" s="70">
        <v>129.501</v>
      </c>
      <c r="L132" s="52">
        <f>+K132-L210+L84*(-L210/-SUM(L211,L210))</f>
        <v>131.09706052860571</v>
      </c>
      <c r="M132" s="52">
        <f t="shared" ref="M132:R132" si="57">+L132-M210+M84*(-M210/-SUM(M211,M210))</f>
        <v>126.44633459956972</v>
      </c>
      <c r="N132" s="52">
        <f>+M132-N210+N84*(-N210/-SUM(N211,N210))</f>
        <v>113.01142146900611</v>
      </c>
      <c r="O132" s="52">
        <f>+N132-O210+O84*(-O210/-SUM(O211,O210))</f>
        <v>99.399406174673501</v>
      </c>
      <c r="P132" s="52">
        <f t="shared" si="57"/>
        <v>85.617582571396284</v>
      </c>
      <c r="Q132" s="52">
        <f t="shared" si="57"/>
        <v>71.67409863274591</v>
      </c>
      <c r="R132" s="52">
        <f t="shared" si="57"/>
        <v>57.578013741358127</v>
      </c>
      <c r="S132" s="75"/>
    </row>
    <row r="133" spans="2:29" x14ac:dyDescent="0.25">
      <c r="B133" s="94" t="s">
        <v>156</v>
      </c>
      <c r="C133" s="70">
        <v>0</v>
      </c>
      <c r="D133" s="70">
        <v>0.30681199999999997</v>
      </c>
      <c r="E133" s="70">
        <v>1.22</v>
      </c>
      <c r="F133" s="70">
        <v>1.3080000000000001</v>
      </c>
      <c r="G133" s="70">
        <v>1.948</v>
      </c>
      <c r="H133" s="70">
        <v>3.5409999999999999</v>
      </c>
      <c r="I133" s="70">
        <v>4.5999999999999996</v>
      </c>
      <c r="J133" s="70">
        <v>5.6159999999999997</v>
      </c>
      <c r="K133" s="70">
        <v>0</v>
      </c>
      <c r="L133" s="83">
        <f>+K133</f>
        <v>0</v>
      </c>
      <c r="M133" s="83">
        <f t="shared" ref="M133:R133" si="58">+L133</f>
        <v>0</v>
      </c>
      <c r="N133" s="83">
        <f t="shared" si="58"/>
        <v>0</v>
      </c>
      <c r="O133" s="83">
        <f t="shared" si="58"/>
        <v>0</v>
      </c>
      <c r="P133" s="83">
        <f t="shared" si="58"/>
        <v>0</v>
      </c>
      <c r="Q133" s="83">
        <f t="shared" si="58"/>
        <v>0</v>
      </c>
      <c r="R133" s="83">
        <f t="shared" si="58"/>
        <v>0</v>
      </c>
      <c r="S133" s="75"/>
      <c r="W133" s="166"/>
      <c r="X133" s="166"/>
    </row>
    <row r="134" spans="2:29" x14ac:dyDescent="0.25">
      <c r="B134" s="94" t="s">
        <v>157</v>
      </c>
      <c r="C134" s="70">
        <v>0</v>
      </c>
      <c r="D134" s="70">
        <v>1.1665589999999999</v>
      </c>
      <c r="E134" s="70">
        <v>1.204</v>
      </c>
      <c r="F134" s="70">
        <v>1.214</v>
      </c>
      <c r="G134" s="70">
        <v>1.179</v>
      </c>
      <c r="H134" s="70">
        <v>1.202</v>
      </c>
      <c r="I134" s="70">
        <v>1.38</v>
      </c>
      <c r="J134" s="70">
        <v>0.96099999999999997</v>
      </c>
      <c r="K134" s="70">
        <v>0.88700000000000001</v>
      </c>
      <c r="L134" s="83">
        <f>+K134</f>
        <v>0.88700000000000001</v>
      </c>
      <c r="M134" s="83">
        <f t="shared" ref="M134:R135" si="59">+L134</f>
        <v>0.88700000000000001</v>
      </c>
      <c r="N134" s="83">
        <f t="shared" si="59"/>
        <v>0.88700000000000001</v>
      </c>
      <c r="O134" s="83">
        <f t="shared" si="59"/>
        <v>0.88700000000000001</v>
      </c>
      <c r="P134" s="83">
        <f t="shared" si="59"/>
        <v>0.88700000000000001</v>
      </c>
      <c r="Q134" s="83">
        <f t="shared" si="59"/>
        <v>0.88700000000000001</v>
      </c>
      <c r="R134" s="83">
        <f t="shared" si="59"/>
        <v>0.88700000000000001</v>
      </c>
      <c r="S134" s="75"/>
      <c r="V134" s="101"/>
      <c r="W134" s="102"/>
      <c r="X134" s="102"/>
      <c r="Z134" s="101"/>
      <c r="AA134" s="102"/>
      <c r="AB134" s="102"/>
      <c r="AC134" s="102"/>
    </row>
    <row r="135" spans="2:29" x14ac:dyDescent="0.25">
      <c r="B135" s="94" t="s">
        <v>220</v>
      </c>
      <c r="C135" s="70">
        <v>0.60548999999999997</v>
      </c>
      <c r="D135" s="70">
        <v>0</v>
      </c>
      <c r="E135" s="70">
        <v>0</v>
      </c>
      <c r="F135" s="70">
        <v>0</v>
      </c>
      <c r="G135" s="70">
        <v>0</v>
      </c>
      <c r="H135" s="70">
        <v>0</v>
      </c>
      <c r="I135" s="70">
        <v>0</v>
      </c>
      <c r="J135" s="70">
        <v>0</v>
      </c>
      <c r="K135" s="70">
        <v>0</v>
      </c>
      <c r="L135" s="83">
        <f>+K135</f>
        <v>0</v>
      </c>
      <c r="M135" s="83">
        <f t="shared" si="59"/>
        <v>0</v>
      </c>
      <c r="N135" s="83">
        <f t="shared" si="59"/>
        <v>0</v>
      </c>
      <c r="O135" s="83">
        <f t="shared" si="59"/>
        <v>0</v>
      </c>
      <c r="P135" s="83">
        <f t="shared" si="59"/>
        <v>0</v>
      </c>
      <c r="Q135" s="83">
        <f t="shared" si="59"/>
        <v>0</v>
      </c>
      <c r="R135" s="83">
        <f t="shared" si="59"/>
        <v>0</v>
      </c>
      <c r="S135" s="75"/>
      <c r="V135" s="101"/>
      <c r="W135" s="102"/>
      <c r="X135" s="102"/>
      <c r="Z135" s="101"/>
      <c r="AA135" s="102"/>
      <c r="AB135" s="102"/>
      <c r="AC135" s="102"/>
    </row>
    <row r="136" spans="2:29" x14ac:dyDescent="0.25">
      <c r="B136" s="94" t="s">
        <v>158</v>
      </c>
      <c r="C136" s="70">
        <v>0.71608099999999997</v>
      </c>
      <c r="D136" s="70">
        <v>0.42512</v>
      </c>
      <c r="E136" s="70">
        <v>0.65800000000000003</v>
      </c>
      <c r="F136" s="70">
        <v>0.93799999999999994</v>
      </c>
      <c r="G136" s="70">
        <v>0.41399999999999998</v>
      </c>
      <c r="H136" s="70">
        <v>0.41</v>
      </c>
      <c r="I136" s="70">
        <v>0.41</v>
      </c>
      <c r="J136" s="70">
        <v>0.46200000000000002</v>
      </c>
      <c r="K136" s="70">
        <v>0.60299999999999998</v>
      </c>
      <c r="L136" s="52">
        <f>+K136</f>
        <v>0.60299999999999998</v>
      </c>
      <c r="M136" s="52">
        <f t="shared" ref="M136:R136" si="60">+L136</f>
        <v>0.60299999999999998</v>
      </c>
      <c r="N136" s="52">
        <f t="shared" si="60"/>
        <v>0.60299999999999998</v>
      </c>
      <c r="O136" s="52">
        <f t="shared" si="60"/>
        <v>0.60299999999999998</v>
      </c>
      <c r="P136" s="52">
        <f t="shared" si="60"/>
        <v>0.60299999999999998</v>
      </c>
      <c r="Q136" s="52">
        <f t="shared" si="60"/>
        <v>0.60299999999999998</v>
      </c>
      <c r="R136" s="52">
        <f t="shared" si="60"/>
        <v>0.60299999999999998</v>
      </c>
      <c r="S136" s="75"/>
      <c r="W136" s="103"/>
      <c r="X136" s="103"/>
      <c r="Z136" s="53"/>
      <c r="AA136" s="103"/>
      <c r="AB136" s="103"/>
      <c r="AC136" s="103"/>
    </row>
    <row r="137" spans="2:29" x14ac:dyDescent="0.25">
      <c r="B137" s="94" t="s">
        <v>76</v>
      </c>
      <c r="C137" s="70">
        <v>13.762867</v>
      </c>
      <c r="D137" s="70">
        <v>14.468873</v>
      </c>
      <c r="E137" s="70">
        <v>14.585000000000001</v>
      </c>
      <c r="F137" s="70">
        <v>14.875999999999999</v>
      </c>
      <c r="G137" s="70">
        <v>12.641999999999999</v>
      </c>
      <c r="H137" s="70">
        <v>10.68</v>
      </c>
      <c r="I137" s="70">
        <v>8.9260000000000002</v>
      </c>
      <c r="J137" s="70">
        <v>9.0020000000000007</v>
      </c>
      <c r="K137" s="70">
        <v>12.185</v>
      </c>
      <c r="L137" s="52">
        <f>+K137</f>
        <v>12.185</v>
      </c>
      <c r="M137" s="52">
        <f t="shared" ref="M137:R137" si="61">+L137</f>
        <v>12.185</v>
      </c>
      <c r="N137" s="52">
        <f t="shared" si="61"/>
        <v>12.185</v>
      </c>
      <c r="O137" s="52">
        <f t="shared" si="61"/>
        <v>12.185</v>
      </c>
      <c r="P137" s="52">
        <f t="shared" si="61"/>
        <v>12.185</v>
      </c>
      <c r="Q137" s="52">
        <f t="shared" si="61"/>
        <v>12.185</v>
      </c>
      <c r="R137" s="52">
        <f t="shared" si="61"/>
        <v>12.185</v>
      </c>
      <c r="S137" s="75"/>
      <c r="W137" s="103"/>
      <c r="X137" s="103"/>
      <c r="Z137" s="53"/>
      <c r="AA137" s="103"/>
      <c r="AB137" s="103"/>
      <c r="AC137" s="103"/>
    </row>
    <row r="138" spans="2:29" ht="18" x14ac:dyDescent="0.25">
      <c r="B138" s="19" t="s">
        <v>14</v>
      </c>
      <c r="C138" s="74">
        <f t="shared" ref="C138:G138" si="62">SUM(C130:C137)</f>
        <v>122.09917300000001</v>
      </c>
      <c r="D138" s="74">
        <f t="shared" si="62"/>
        <v>137.815279</v>
      </c>
      <c r="E138" s="74">
        <f t="shared" si="62"/>
        <v>217.19300000000001</v>
      </c>
      <c r="F138" s="74">
        <f t="shared" si="62"/>
        <v>216.42400000000001</v>
      </c>
      <c r="G138" s="74">
        <f t="shared" si="62"/>
        <v>216.14</v>
      </c>
      <c r="H138" s="74">
        <f>SUM(H130:H137)</f>
        <v>208.89000000000001</v>
      </c>
      <c r="I138" s="74">
        <f>SUM(I130:I137)</f>
        <v>197.99599999999998</v>
      </c>
      <c r="J138" s="74">
        <f>SUM(J130:J137)</f>
        <v>195.16500000000002</v>
      </c>
      <c r="K138" s="74">
        <f>SUM(K130:K137)</f>
        <v>239.25200000000001</v>
      </c>
      <c r="L138" s="79">
        <f t="shared" ref="L138:R138" si="63">SUM(L130:L137)</f>
        <v>241.38862000000003</v>
      </c>
      <c r="M138" s="79">
        <f t="shared" si="63"/>
        <v>236.63573600000007</v>
      </c>
      <c r="N138" s="79">
        <f t="shared" si="63"/>
        <v>222.70031072400008</v>
      </c>
      <c r="O138" s="79">
        <f t="shared" si="63"/>
        <v>208.59567427372005</v>
      </c>
      <c r="P138" s="79">
        <f t="shared" si="63"/>
        <v>194.32933459561164</v>
      </c>
      <c r="Q138" s="79">
        <f t="shared" si="63"/>
        <v>179.90965692265357</v>
      </c>
      <c r="R138" s="79">
        <f t="shared" si="63"/>
        <v>165.34592115203523</v>
      </c>
      <c r="S138" s="75"/>
      <c r="W138" s="103"/>
      <c r="X138" s="103"/>
      <c r="Z138" s="104"/>
      <c r="AA138" s="105"/>
      <c r="AB138" s="105"/>
    </row>
    <row r="139" spans="2:29" x14ac:dyDescent="0.25">
      <c r="B139" s="51" t="s">
        <v>159</v>
      </c>
      <c r="C139" s="70">
        <v>27.509105000000002</v>
      </c>
      <c r="D139" s="70">
        <v>34.562530000000002</v>
      </c>
      <c r="E139" s="70">
        <v>38.353000000000002</v>
      </c>
      <c r="F139" s="70">
        <v>40.450000000000003</v>
      </c>
      <c r="G139" s="70">
        <v>47.682000000000002</v>
      </c>
      <c r="H139" s="70">
        <v>48.19</v>
      </c>
      <c r="I139" s="70">
        <v>61.857999999999997</v>
      </c>
      <c r="J139" s="70">
        <v>63.768999999999998</v>
      </c>
      <c r="K139" s="70">
        <v>61.612000000000002</v>
      </c>
      <c r="L139" s="52">
        <f>+L120/365*-L80</f>
        <v>67.928468288580817</v>
      </c>
      <c r="M139" s="52">
        <f t="shared" ref="M139:R139" si="64">+M120/365*-M80</f>
        <v>73.592793635160731</v>
      </c>
      <c r="N139" s="52">
        <f t="shared" si="64"/>
        <v>79.68117580291495</v>
      </c>
      <c r="O139" s="52">
        <f t="shared" si="64"/>
        <v>86.137525534895502</v>
      </c>
      <c r="P139" s="52">
        <f t="shared" si="64"/>
        <v>92.884142018876361</v>
      </c>
      <c r="Q139" s="52">
        <f t="shared" si="64"/>
        <v>100.32378225993897</v>
      </c>
      <c r="R139" s="52">
        <f t="shared" si="64"/>
        <v>108.53718114343548</v>
      </c>
      <c r="S139" s="75"/>
      <c r="W139" s="103"/>
      <c r="X139" s="103"/>
      <c r="Z139" s="104"/>
      <c r="AA139" s="105"/>
      <c r="AB139" s="105"/>
    </row>
    <row r="140" spans="2:29" x14ac:dyDescent="0.25">
      <c r="B140" s="51" t="s">
        <v>160</v>
      </c>
      <c r="C140" s="70">
        <v>35.161239000000002</v>
      </c>
      <c r="D140" s="70">
        <v>33.855964</v>
      </c>
      <c r="E140" s="70">
        <v>40.542000000000002</v>
      </c>
      <c r="F140" s="70">
        <v>42.621000000000002</v>
      </c>
      <c r="G140" s="70">
        <v>44.418999999999997</v>
      </c>
      <c r="H140" s="70">
        <v>49.811</v>
      </c>
      <c r="I140" s="70">
        <v>55.893999999999998</v>
      </c>
      <c r="J140" s="70">
        <v>56.045999999999999</v>
      </c>
      <c r="K140" s="70">
        <v>65.284999999999997</v>
      </c>
      <c r="L140" s="52">
        <f>+L121/365*L76</f>
        <v>71.978024609167008</v>
      </c>
      <c r="M140" s="52">
        <f t="shared" ref="M140:R140" si="65">+M121/365*M76</f>
        <v>65.404057161513961</v>
      </c>
      <c r="N140" s="52">
        <f t="shared" si="65"/>
        <v>70.814979558278182</v>
      </c>
      <c r="O140" s="52">
        <f t="shared" si="65"/>
        <v>76.552925436764738</v>
      </c>
      <c r="P140" s="52">
        <f t="shared" si="65"/>
        <v>82.548839824152182</v>
      </c>
      <c r="Q140" s="52">
        <f t="shared" si="65"/>
        <v>89.160664590579884</v>
      </c>
      <c r="R140" s="52">
        <f t="shared" si="65"/>
        <v>96.460151177944141</v>
      </c>
      <c r="S140" s="75"/>
      <c r="W140" s="103"/>
      <c r="X140" s="103"/>
      <c r="Z140" s="104"/>
      <c r="AA140" s="105"/>
      <c r="AB140" s="105"/>
    </row>
    <row r="141" spans="2:29" x14ac:dyDescent="0.25">
      <c r="B141" s="94" t="s">
        <v>161</v>
      </c>
      <c r="C141" s="70">
        <v>2.6999999999999999E-5</v>
      </c>
      <c r="D141" s="70">
        <v>1.0618000000000001E-2</v>
      </c>
      <c r="E141" s="70">
        <v>4.1440000000000001</v>
      </c>
      <c r="F141" s="70">
        <v>4.6159999999999997</v>
      </c>
      <c r="G141" s="70">
        <v>6.016</v>
      </c>
      <c r="H141" s="70">
        <v>5.1059999999999999</v>
      </c>
      <c r="I141" s="70">
        <v>5.9720000000000004</v>
      </c>
      <c r="J141" s="70">
        <v>4.9859999999999998</v>
      </c>
      <c r="K141" s="70">
        <v>7.0060000000000002</v>
      </c>
      <c r="L141" s="52">
        <f>+K141</f>
        <v>7.0060000000000002</v>
      </c>
      <c r="M141" s="52">
        <f t="shared" ref="M141:R141" si="66">+L141</f>
        <v>7.0060000000000002</v>
      </c>
      <c r="N141" s="52">
        <f t="shared" si="66"/>
        <v>7.0060000000000002</v>
      </c>
      <c r="O141" s="52">
        <f t="shared" si="66"/>
        <v>7.0060000000000002</v>
      </c>
      <c r="P141" s="52">
        <f t="shared" si="66"/>
        <v>7.0060000000000002</v>
      </c>
      <c r="Q141" s="52">
        <f t="shared" si="66"/>
        <v>7.0060000000000002</v>
      </c>
      <c r="R141" s="52">
        <f t="shared" si="66"/>
        <v>7.0060000000000002</v>
      </c>
      <c r="S141" s="75"/>
      <c r="W141" s="103"/>
      <c r="X141" s="103"/>
    </row>
    <row r="142" spans="2:29" x14ac:dyDescent="0.25">
      <c r="B142" s="94" t="s">
        <v>162</v>
      </c>
      <c r="C142" s="70">
        <v>3.2729569999999999</v>
      </c>
      <c r="D142" s="70">
        <v>2.6867489999999998</v>
      </c>
      <c r="E142" s="70">
        <v>0.92400000000000004</v>
      </c>
      <c r="F142" s="70">
        <v>0.80100000000000005</v>
      </c>
      <c r="G142" s="70">
        <v>0.97299999999999998</v>
      </c>
      <c r="H142" s="70">
        <v>0.44400000000000001</v>
      </c>
      <c r="I142" s="70">
        <v>0.96399999999999997</v>
      </c>
      <c r="J142" s="70">
        <v>12.505000000000001</v>
      </c>
      <c r="K142" s="70">
        <v>6.5060000000000002</v>
      </c>
      <c r="L142" s="83">
        <f>+K142</f>
        <v>6.5060000000000002</v>
      </c>
      <c r="M142" s="83">
        <f t="shared" ref="M142:R142" si="67">+L142</f>
        <v>6.5060000000000002</v>
      </c>
      <c r="N142" s="83">
        <f t="shared" si="67"/>
        <v>6.5060000000000002</v>
      </c>
      <c r="O142" s="83">
        <f t="shared" si="67"/>
        <v>6.5060000000000002</v>
      </c>
      <c r="P142" s="83">
        <f t="shared" si="67"/>
        <v>6.5060000000000002</v>
      </c>
      <c r="Q142" s="83">
        <f t="shared" si="67"/>
        <v>6.5060000000000002</v>
      </c>
      <c r="R142" s="83">
        <f t="shared" si="67"/>
        <v>6.5060000000000002</v>
      </c>
      <c r="S142" s="75"/>
      <c r="W142" s="103"/>
      <c r="X142" s="103"/>
    </row>
    <row r="143" spans="2:29" x14ac:dyDescent="0.25">
      <c r="B143" s="51" t="s">
        <v>101</v>
      </c>
      <c r="C143" s="70">
        <v>3.6057739999999998</v>
      </c>
      <c r="D143" s="70">
        <v>2.4744929999999998</v>
      </c>
      <c r="E143" s="70">
        <v>2.2879999999999998</v>
      </c>
      <c r="F143" s="70">
        <v>0.64800000000000002</v>
      </c>
      <c r="G143" s="70">
        <v>4.681</v>
      </c>
      <c r="H143" s="70">
        <v>2.2959999999999998</v>
      </c>
      <c r="I143" s="70">
        <v>2.3380000000000001</v>
      </c>
      <c r="J143" s="70">
        <v>1.891</v>
      </c>
      <c r="K143" s="70">
        <v>4.5250000000000004</v>
      </c>
      <c r="L143" s="52">
        <f>+K143</f>
        <v>4.5250000000000004</v>
      </c>
      <c r="M143" s="52">
        <f t="shared" ref="M143:R143" si="68">+L143</f>
        <v>4.5250000000000004</v>
      </c>
      <c r="N143" s="52">
        <f t="shared" si="68"/>
        <v>4.5250000000000004</v>
      </c>
      <c r="O143" s="52">
        <f t="shared" si="68"/>
        <v>4.5250000000000004</v>
      </c>
      <c r="P143" s="52">
        <f t="shared" si="68"/>
        <v>4.5250000000000004</v>
      </c>
      <c r="Q143" s="52">
        <f t="shared" si="68"/>
        <v>4.5250000000000004</v>
      </c>
      <c r="R143" s="52">
        <f t="shared" si="68"/>
        <v>4.5250000000000004</v>
      </c>
      <c r="S143" s="75"/>
      <c r="W143" s="103"/>
      <c r="X143" s="103"/>
    </row>
    <row r="144" spans="2:29" x14ac:dyDescent="0.25">
      <c r="B144" s="51" t="s">
        <v>77</v>
      </c>
      <c r="C144" s="70">
        <v>11.688831</v>
      </c>
      <c r="D144" s="70">
        <v>8.2694150000000004</v>
      </c>
      <c r="E144" s="70">
        <v>10.170999999999999</v>
      </c>
      <c r="F144" s="70">
        <v>11.590999999999999</v>
      </c>
      <c r="G144" s="70">
        <v>5.0650000000000004</v>
      </c>
      <c r="H144" s="70">
        <v>6.4539999999999997</v>
      </c>
      <c r="I144" s="70">
        <v>5.5259999999999998</v>
      </c>
      <c r="J144" s="70">
        <v>10.491</v>
      </c>
      <c r="K144" s="70">
        <v>10.5</v>
      </c>
      <c r="L144" s="52">
        <f>+L235</f>
        <v>8.8901979844062602</v>
      </c>
      <c r="M144" s="52">
        <f t="shared" ref="M144:R144" si="69">+M235</f>
        <v>25.904657849265863</v>
      </c>
      <c r="N144" s="52">
        <f t="shared" si="69"/>
        <v>49.263049043203665</v>
      </c>
      <c r="O144" s="52">
        <f t="shared" si="69"/>
        <v>77.772612475166412</v>
      </c>
      <c r="P144" s="52">
        <f t="shared" si="69"/>
        <v>112.09339813516794</v>
      </c>
      <c r="Q144" s="52">
        <f t="shared" si="69"/>
        <v>152.57511153730252</v>
      </c>
      <c r="R144" s="52">
        <f t="shared" si="69"/>
        <v>200.07267858898513</v>
      </c>
      <c r="S144" s="75"/>
      <c r="W144" s="103"/>
      <c r="X144" s="103"/>
    </row>
    <row r="145" spans="2:24" ht="18" x14ac:dyDescent="0.25">
      <c r="B145" s="19" t="s">
        <v>16</v>
      </c>
      <c r="C145" s="74">
        <f t="shared" ref="C145:R145" si="70">SUM(C139:C144)</f>
        <v>81.237932999999998</v>
      </c>
      <c r="D145" s="74">
        <f t="shared" si="70"/>
        <v>81.859769</v>
      </c>
      <c r="E145" s="74">
        <f t="shared" si="70"/>
        <v>96.422000000000025</v>
      </c>
      <c r="F145" s="74">
        <f t="shared" si="70"/>
        <v>100.72699999999999</v>
      </c>
      <c r="G145" s="74">
        <f t="shared" si="70"/>
        <v>108.836</v>
      </c>
      <c r="H145" s="74">
        <f t="shared" si="70"/>
        <v>112.301</v>
      </c>
      <c r="I145" s="74">
        <f t="shared" si="70"/>
        <v>132.55199999999999</v>
      </c>
      <c r="J145" s="74">
        <f t="shared" si="70"/>
        <v>149.68799999999999</v>
      </c>
      <c r="K145" s="74">
        <f t="shared" ref="K145" si="71">SUM(K139:K144)</f>
        <v>155.434</v>
      </c>
      <c r="L145" s="79">
        <f t="shared" si="70"/>
        <v>166.83369088215409</v>
      </c>
      <c r="M145" s="79">
        <f t="shared" si="70"/>
        <v>182.93850864594057</v>
      </c>
      <c r="N145" s="79">
        <f t="shared" si="70"/>
        <v>217.7962044043968</v>
      </c>
      <c r="O145" s="79">
        <f t="shared" si="70"/>
        <v>258.50006344682669</v>
      </c>
      <c r="P145" s="79">
        <f t="shared" si="70"/>
        <v>305.56337997819651</v>
      </c>
      <c r="Q145" s="79">
        <f t="shared" si="70"/>
        <v>360.09655838782135</v>
      </c>
      <c r="R145" s="79">
        <f t="shared" si="70"/>
        <v>423.10701091036475</v>
      </c>
      <c r="S145" s="75"/>
      <c r="W145" s="103"/>
      <c r="X145" s="103"/>
    </row>
    <row r="146" spans="2:24" ht="18" x14ac:dyDescent="0.25">
      <c r="B146" s="19" t="s">
        <v>17</v>
      </c>
      <c r="C146" s="74">
        <f t="shared" ref="C146:R146" si="72">C138+C145</f>
        <v>203.33710600000001</v>
      </c>
      <c r="D146" s="74">
        <f t="shared" si="72"/>
        <v>219.675048</v>
      </c>
      <c r="E146" s="74">
        <f t="shared" si="72"/>
        <v>313.61500000000001</v>
      </c>
      <c r="F146" s="74">
        <f t="shared" si="72"/>
        <v>317.15100000000001</v>
      </c>
      <c r="G146" s="74">
        <f t="shared" si="72"/>
        <v>324.976</v>
      </c>
      <c r="H146" s="74">
        <f t="shared" si="72"/>
        <v>321.19100000000003</v>
      </c>
      <c r="I146" s="74">
        <f t="shared" si="72"/>
        <v>330.548</v>
      </c>
      <c r="J146" s="74">
        <f t="shared" si="72"/>
        <v>344.85300000000001</v>
      </c>
      <c r="K146" s="74">
        <f t="shared" ref="K146" si="73">K138+K145</f>
        <v>394.68600000000004</v>
      </c>
      <c r="L146" s="79">
        <f t="shared" si="72"/>
        <v>408.22231088215415</v>
      </c>
      <c r="M146" s="79">
        <f t="shared" si="72"/>
        <v>419.57424464594067</v>
      </c>
      <c r="N146" s="79">
        <f t="shared" si="72"/>
        <v>440.49651512839688</v>
      </c>
      <c r="O146" s="79">
        <f t="shared" si="72"/>
        <v>467.09573772054671</v>
      </c>
      <c r="P146" s="79">
        <f t="shared" si="72"/>
        <v>499.89271457380812</v>
      </c>
      <c r="Q146" s="79">
        <f t="shared" si="72"/>
        <v>540.00621531047489</v>
      </c>
      <c r="R146" s="79">
        <f t="shared" si="72"/>
        <v>588.45293206240001</v>
      </c>
      <c r="S146" s="75"/>
      <c r="W146" s="103"/>
      <c r="X146" s="103"/>
    </row>
    <row r="147" spans="2:24" ht="18.75" x14ac:dyDescent="0.4">
      <c r="B147" s="2"/>
      <c r="C147" s="2"/>
      <c r="D147" s="2"/>
      <c r="E147" s="2"/>
      <c r="F147" s="2"/>
      <c r="G147" s="2"/>
      <c r="H147" s="2"/>
      <c r="I147" s="2"/>
      <c r="J147" s="2"/>
      <c r="K147" s="2"/>
      <c r="L147" s="2"/>
      <c r="M147" s="2"/>
      <c r="N147" s="2"/>
      <c r="O147" s="2"/>
      <c r="P147" s="2"/>
      <c r="Q147" s="2"/>
      <c r="R147" s="2"/>
      <c r="W147" s="103"/>
      <c r="X147" s="103"/>
    </row>
    <row r="148" spans="2:24" ht="18" x14ac:dyDescent="0.25">
      <c r="B148" s="19" t="s">
        <v>18</v>
      </c>
      <c r="C148" s="42"/>
      <c r="D148" s="42"/>
      <c r="E148" s="42"/>
      <c r="F148" s="42"/>
      <c r="G148" s="42"/>
      <c r="H148" s="42"/>
      <c r="I148" s="42"/>
      <c r="J148" s="42"/>
      <c r="K148" s="42"/>
      <c r="L148" s="24"/>
      <c r="M148" s="24"/>
      <c r="N148" s="24"/>
      <c r="O148" s="24"/>
      <c r="P148" s="24"/>
      <c r="Q148" s="24"/>
      <c r="R148" s="24"/>
      <c r="V148" s="106"/>
      <c r="W148" s="105"/>
      <c r="X148" s="105"/>
    </row>
    <row r="149" spans="2:24" x14ac:dyDescent="0.25">
      <c r="B149" s="51" t="s">
        <v>163</v>
      </c>
      <c r="C149" s="70">
        <v>32.076588999999998</v>
      </c>
      <c r="D149" s="70">
        <v>32.525033999999998</v>
      </c>
      <c r="E149" s="70">
        <v>38.030999999999999</v>
      </c>
      <c r="F149" s="70">
        <v>38.401000000000003</v>
      </c>
      <c r="G149" s="70">
        <v>38.716000000000001</v>
      </c>
      <c r="H149" s="70">
        <v>39.210999999999999</v>
      </c>
      <c r="I149" s="70">
        <v>39.817999999999998</v>
      </c>
      <c r="J149" s="70">
        <v>40.448</v>
      </c>
      <c r="K149" s="70">
        <v>41.11</v>
      </c>
      <c r="L149" s="24"/>
      <c r="M149" s="24"/>
      <c r="N149" s="24"/>
      <c r="O149" s="24"/>
      <c r="P149" s="24"/>
      <c r="Q149" s="24"/>
      <c r="R149" s="24"/>
      <c r="W149" s="103"/>
      <c r="X149" s="103"/>
    </row>
    <row r="150" spans="2:24" x14ac:dyDescent="0.25">
      <c r="B150" s="51" t="s">
        <v>78</v>
      </c>
      <c r="C150" s="70">
        <v>0</v>
      </c>
      <c r="D150" s="70">
        <v>0</v>
      </c>
      <c r="E150" s="70">
        <v>19</v>
      </c>
      <c r="F150" s="70">
        <v>19</v>
      </c>
      <c r="G150" s="70">
        <v>19</v>
      </c>
      <c r="H150" s="70">
        <v>19</v>
      </c>
      <c r="I150" s="70">
        <v>19</v>
      </c>
      <c r="J150" s="70">
        <v>19</v>
      </c>
      <c r="K150" s="70">
        <v>19</v>
      </c>
      <c r="L150" s="24"/>
      <c r="M150" s="24"/>
      <c r="N150" s="24"/>
      <c r="O150" s="24"/>
      <c r="P150" s="24"/>
      <c r="Q150" s="24"/>
      <c r="R150" s="24"/>
      <c r="V150" s="106"/>
      <c r="W150" s="105"/>
      <c r="X150" s="105"/>
    </row>
    <row r="151" spans="2:24" x14ac:dyDescent="0.25">
      <c r="B151" s="51" t="s">
        <v>102</v>
      </c>
      <c r="C151" s="70">
        <v>102.183036</v>
      </c>
      <c r="D151" s="70">
        <v>110.18250500000001</v>
      </c>
      <c r="E151" s="70">
        <v>118.559</v>
      </c>
      <c r="F151" s="70">
        <v>123.505</v>
      </c>
      <c r="G151" s="70">
        <v>128.81899999999999</v>
      </c>
      <c r="H151" s="70">
        <v>133.44499999999999</v>
      </c>
      <c r="I151" s="70">
        <v>140.90700000000001</v>
      </c>
      <c r="J151" s="70">
        <v>149.07300000000001</v>
      </c>
      <c r="K151" s="70">
        <v>156.88</v>
      </c>
      <c r="L151" s="24"/>
      <c r="M151" s="24"/>
      <c r="N151" s="24"/>
      <c r="O151" s="24"/>
      <c r="P151" s="24"/>
      <c r="Q151" s="24"/>
      <c r="R151" s="24"/>
    </row>
    <row r="152" spans="2:24" x14ac:dyDescent="0.25">
      <c r="B152" s="51" t="s">
        <v>79</v>
      </c>
      <c r="C152" s="70">
        <v>-0.70298099999999997</v>
      </c>
      <c r="D152" s="70">
        <v>-0.90022800000000003</v>
      </c>
      <c r="E152" s="70">
        <v>-1.1379999999999999</v>
      </c>
      <c r="F152" s="70">
        <v>-1.708</v>
      </c>
      <c r="G152" s="70">
        <v>-2.4039999999999999</v>
      </c>
      <c r="H152" s="70">
        <v>-2.8149999999999999</v>
      </c>
      <c r="I152" s="70">
        <v>-2.8319999999999999</v>
      </c>
      <c r="J152" s="70">
        <v>-2.86</v>
      </c>
      <c r="K152" s="70">
        <v>-2.8359999999999999</v>
      </c>
      <c r="L152" s="24"/>
      <c r="M152" s="24"/>
      <c r="N152" s="24"/>
      <c r="O152" s="24"/>
      <c r="P152" s="24"/>
      <c r="Q152" s="24"/>
      <c r="R152" s="24"/>
    </row>
    <row r="153" spans="2:24" x14ac:dyDescent="0.25">
      <c r="B153" s="51" t="s">
        <v>164</v>
      </c>
      <c r="C153" s="70">
        <v>1.9400000000000001E-2</v>
      </c>
      <c r="D153" s="70">
        <v>3.3714000000000001E-2</v>
      </c>
      <c r="E153" s="70">
        <v>6.2E-2</v>
      </c>
      <c r="F153" s="70">
        <v>0.622</v>
      </c>
      <c r="G153" s="70">
        <v>0.29499999999999998</v>
      </c>
      <c r="H153" s="70">
        <v>0.17699999999999999</v>
      </c>
      <c r="I153" s="70">
        <v>0.13600000000000001</v>
      </c>
      <c r="J153" s="70">
        <v>0.222</v>
      </c>
      <c r="K153" s="70">
        <v>0.17399999999999999</v>
      </c>
      <c r="L153" s="24"/>
      <c r="M153" s="24"/>
      <c r="N153" s="24"/>
      <c r="O153" s="24"/>
      <c r="P153" s="24"/>
      <c r="Q153" s="24"/>
      <c r="R153" s="24"/>
    </row>
    <row r="154" spans="2:24" x14ac:dyDescent="0.25">
      <c r="B154" s="51" t="s">
        <v>165</v>
      </c>
      <c r="C154" s="70">
        <v>8.8284350000000007</v>
      </c>
      <c r="D154" s="70">
        <v>9.2662770000000005</v>
      </c>
      <c r="E154" s="70">
        <v>4.9420000000000002</v>
      </c>
      <c r="F154" s="70">
        <v>5.6719999999999997</v>
      </c>
      <c r="G154" s="70">
        <v>5.0919999999999996</v>
      </c>
      <c r="H154" s="70">
        <v>8.1069999999999993</v>
      </c>
      <c r="I154" s="70">
        <v>9.407</v>
      </c>
      <c r="J154" s="70">
        <v>10.382</v>
      </c>
      <c r="K154" s="70">
        <v>5.0209999999999999</v>
      </c>
      <c r="L154" s="24"/>
      <c r="M154" s="24"/>
      <c r="N154" s="24"/>
      <c r="O154" s="24"/>
      <c r="P154" s="24"/>
      <c r="Q154" s="24"/>
      <c r="R154" s="24"/>
    </row>
    <row r="155" spans="2:24" x14ac:dyDescent="0.25">
      <c r="B155" s="51" t="s">
        <v>166</v>
      </c>
      <c r="C155" s="70">
        <v>-0.81159800000000004</v>
      </c>
      <c r="D155" s="70">
        <v>-1.1932529999999999</v>
      </c>
      <c r="E155" s="70">
        <v>-1.1459999999999999</v>
      </c>
      <c r="F155" s="70">
        <v>-0.77100000000000002</v>
      </c>
      <c r="G155" s="70">
        <v>-0.77</v>
      </c>
      <c r="H155" s="70">
        <v>-2.3639999999999999</v>
      </c>
      <c r="I155" s="70">
        <v>-1.98</v>
      </c>
      <c r="J155" s="70">
        <v>-2.2650000000000001</v>
      </c>
      <c r="K155" s="70">
        <v>-1.389</v>
      </c>
      <c r="L155" s="24"/>
      <c r="M155" s="24"/>
      <c r="N155" s="24"/>
      <c r="O155" s="24"/>
      <c r="P155" s="24"/>
      <c r="Q155" s="24"/>
      <c r="R155" s="24"/>
    </row>
    <row r="156" spans="2:24" x14ac:dyDescent="0.25">
      <c r="B156" s="51" t="s">
        <v>167</v>
      </c>
      <c r="C156" s="70">
        <v>1.2168999999999999E-2</v>
      </c>
      <c r="D156" s="70">
        <v>-0.114963</v>
      </c>
      <c r="E156" s="70">
        <v>-0.11</v>
      </c>
      <c r="F156" s="70">
        <v>-0.17499999999999999</v>
      </c>
      <c r="G156" s="70">
        <v>-0.154</v>
      </c>
      <c r="H156" s="70">
        <v>-0.127</v>
      </c>
      <c r="I156" s="70">
        <v>-0.105</v>
      </c>
      <c r="J156" s="70">
        <v>-3.2000000000000001E-2</v>
      </c>
      <c r="K156" s="70">
        <v>0.112</v>
      </c>
      <c r="L156" s="24"/>
      <c r="M156" s="24"/>
      <c r="N156" s="24"/>
      <c r="O156" s="24"/>
      <c r="P156" s="24"/>
      <c r="Q156" s="24"/>
      <c r="R156" s="24"/>
    </row>
    <row r="157" spans="2:24" ht="18" x14ac:dyDescent="0.25">
      <c r="B157" s="19" t="s">
        <v>51</v>
      </c>
      <c r="C157" s="74">
        <f t="shared" ref="C157:K157" si="74">SUM(C149:C156)</f>
        <v>141.60505000000001</v>
      </c>
      <c r="D157" s="74">
        <f t="shared" si="74"/>
        <v>149.79908600000002</v>
      </c>
      <c r="E157" s="74">
        <f t="shared" si="74"/>
        <v>178.20000000000002</v>
      </c>
      <c r="F157" s="74">
        <f t="shared" si="74"/>
        <v>184.54600000000002</v>
      </c>
      <c r="G157" s="74">
        <f t="shared" si="74"/>
        <v>188.59399999999999</v>
      </c>
      <c r="H157" s="74">
        <f t="shared" si="74"/>
        <v>194.63399999999999</v>
      </c>
      <c r="I157" s="74">
        <f t="shared" si="74"/>
        <v>204.35100000000006</v>
      </c>
      <c r="J157" s="74">
        <f t="shared" si="74"/>
        <v>213.96800000000002</v>
      </c>
      <c r="K157" s="74">
        <f t="shared" si="74"/>
        <v>218.07199999999997</v>
      </c>
      <c r="L157" s="81">
        <f>+K157+L107+L228+L221</f>
        <v>226.91545338832523</v>
      </c>
      <c r="M157" s="81">
        <f t="shared" ref="M157:R157" si="75">+L157+M107+M228+M221</f>
        <v>238.84011697976749</v>
      </c>
      <c r="N157" s="81">
        <f t="shared" si="75"/>
        <v>255.6345294134241</v>
      </c>
      <c r="O157" s="81">
        <f t="shared" si="75"/>
        <v>277.85641588035963</v>
      </c>
      <c r="P157" s="81">
        <f t="shared" si="75"/>
        <v>306.07925885236421</v>
      </c>
      <c r="Q157" s="81">
        <f t="shared" si="75"/>
        <v>341.14876300617993</v>
      </c>
      <c r="R157" s="81">
        <f t="shared" si="75"/>
        <v>384.0268830841303</v>
      </c>
      <c r="S157" s="75"/>
      <c r="T157" s="102"/>
    </row>
    <row r="158" spans="2:24" x14ac:dyDescent="0.25">
      <c r="B158" s="51" t="s">
        <v>168</v>
      </c>
      <c r="C158" s="70">
        <v>-4.5805999999999999E-2</v>
      </c>
      <c r="D158" s="70">
        <v>-5.9423999999999998E-2</v>
      </c>
      <c r="E158" s="70">
        <v>-6.2E-2</v>
      </c>
      <c r="F158" s="70">
        <v>-6.8000000000000005E-2</v>
      </c>
      <c r="G158" s="70">
        <v>-0.08</v>
      </c>
      <c r="H158" s="70">
        <v>-8.1000000000000003E-2</v>
      </c>
      <c r="I158" s="70">
        <v>-9.7000000000000003E-2</v>
      </c>
      <c r="J158" s="70">
        <v>-1.7999999999999999E-2</v>
      </c>
      <c r="K158" s="70">
        <v>2.3780000000000001</v>
      </c>
      <c r="L158" s="83">
        <f>+K158</f>
        <v>2.3780000000000001</v>
      </c>
      <c r="M158" s="83">
        <f t="shared" ref="M158:R158" si="76">+L158</f>
        <v>2.3780000000000001</v>
      </c>
      <c r="N158" s="83">
        <f t="shared" si="76"/>
        <v>2.3780000000000001</v>
      </c>
      <c r="O158" s="83">
        <f t="shared" si="76"/>
        <v>2.3780000000000001</v>
      </c>
      <c r="P158" s="83">
        <f t="shared" si="76"/>
        <v>2.3780000000000001</v>
      </c>
      <c r="Q158" s="83">
        <f t="shared" si="76"/>
        <v>2.3780000000000001</v>
      </c>
      <c r="R158" s="83">
        <f t="shared" si="76"/>
        <v>2.3780000000000001</v>
      </c>
      <c r="S158" s="75"/>
      <c r="T158" s="103"/>
    </row>
    <row r="159" spans="2:24" ht="18" x14ac:dyDescent="0.25">
      <c r="B159" s="19" t="s">
        <v>19</v>
      </c>
      <c r="C159" s="74">
        <f t="shared" ref="C159:H159" si="77">C157+C158</f>
        <v>141.55924400000001</v>
      </c>
      <c r="D159" s="74">
        <f t="shared" si="77"/>
        <v>149.73966200000001</v>
      </c>
      <c r="E159" s="74">
        <f t="shared" si="77"/>
        <v>178.13800000000001</v>
      </c>
      <c r="F159" s="74">
        <f t="shared" si="77"/>
        <v>184.47800000000001</v>
      </c>
      <c r="G159" s="74">
        <f t="shared" si="77"/>
        <v>188.51399999999998</v>
      </c>
      <c r="H159" s="74">
        <f t="shared" si="77"/>
        <v>194.553</v>
      </c>
      <c r="I159" s="74">
        <f>I157+I158</f>
        <v>204.25400000000005</v>
      </c>
      <c r="J159" s="74">
        <f>J157+J158</f>
        <v>213.95000000000002</v>
      </c>
      <c r="K159" s="74">
        <f>K157+K158</f>
        <v>220.45</v>
      </c>
      <c r="L159" s="79">
        <f t="shared" ref="L159:R159" si="78">L157+L158</f>
        <v>229.29345338832525</v>
      </c>
      <c r="M159" s="79">
        <f t="shared" si="78"/>
        <v>241.2181169797675</v>
      </c>
      <c r="N159" s="79">
        <f t="shared" si="78"/>
        <v>258.01252941342409</v>
      </c>
      <c r="O159" s="79">
        <f t="shared" si="78"/>
        <v>280.23441588035962</v>
      </c>
      <c r="P159" s="79">
        <f t="shared" si="78"/>
        <v>308.45725885236419</v>
      </c>
      <c r="Q159" s="79">
        <f t="shared" si="78"/>
        <v>343.52676300617992</v>
      </c>
      <c r="R159" s="79">
        <f t="shared" si="78"/>
        <v>386.40488308413029</v>
      </c>
      <c r="S159" s="75"/>
      <c r="T159" s="103"/>
    </row>
    <row r="160" spans="2:24" x14ac:dyDescent="0.25">
      <c r="B160" s="51" t="s">
        <v>169</v>
      </c>
      <c r="C160" s="129">
        <v>0.145375</v>
      </c>
      <c r="D160" s="129">
        <v>0.105091</v>
      </c>
      <c r="E160" s="129">
        <v>1.7290000000000001</v>
      </c>
      <c r="F160" s="129">
        <v>2.4380000000000002</v>
      </c>
      <c r="G160" s="129">
        <v>3.0649999999999999</v>
      </c>
      <c r="H160" s="129">
        <v>3.6949999999999998</v>
      </c>
      <c r="I160" s="70">
        <v>3.5710000000000002</v>
      </c>
      <c r="J160" s="70">
        <v>3.62</v>
      </c>
      <c r="K160" s="70">
        <v>5.8630000000000004</v>
      </c>
      <c r="L160" s="130">
        <f>+K160+L222</f>
        <v>5.8630000000000004</v>
      </c>
      <c r="M160" s="130">
        <f t="shared" ref="M160:R160" si="79">+L160+M222</f>
        <v>5.8630000000000004</v>
      </c>
      <c r="N160" s="130">
        <f t="shared" si="79"/>
        <v>5.8630000000000004</v>
      </c>
      <c r="O160" s="130">
        <f t="shared" si="79"/>
        <v>5.8630000000000004</v>
      </c>
      <c r="P160" s="130">
        <f t="shared" si="79"/>
        <v>5.8630000000000004</v>
      </c>
      <c r="Q160" s="130">
        <f t="shared" si="79"/>
        <v>5.8630000000000004</v>
      </c>
      <c r="R160" s="130">
        <f t="shared" si="79"/>
        <v>5.8630000000000004</v>
      </c>
      <c r="S160" s="75"/>
      <c r="T160" s="103"/>
    </row>
    <row r="161" spans="2:20" x14ac:dyDescent="0.25">
      <c r="B161" s="51" t="s">
        <v>170</v>
      </c>
      <c r="C161" s="129">
        <v>0.68223599999999995</v>
      </c>
      <c r="D161" s="129">
        <v>0.803095</v>
      </c>
      <c r="E161" s="129">
        <v>0.89700000000000002</v>
      </c>
      <c r="F161" s="129">
        <v>0.28699999999999998</v>
      </c>
      <c r="G161" s="129">
        <v>0.20100000000000001</v>
      </c>
      <c r="H161" s="129">
        <v>0.183</v>
      </c>
      <c r="I161" s="70">
        <v>0.19900000000000001</v>
      </c>
      <c r="J161" s="70">
        <v>0.22500000000000001</v>
      </c>
      <c r="K161" s="70">
        <v>0.5</v>
      </c>
      <c r="L161" s="130">
        <f>+K161</f>
        <v>0.5</v>
      </c>
      <c r="M161" s="130">
        <f t="shared" ref="M161:R161" si="80">+L161</f>
        <v>0.5</v>
      </c>
      <c r="N161" s="130">
        <f t="shared" si="80"/>
        <v>0.5</v>
      </c>
      <c r="O161" s="130">
        <f t="shared" si="80"/>
        <v>0.5</v>
      </c>
      <c r="P161" s="130">
        <f t="shared" si="80"/>
        <v>0.5</v>
      </c>
      <c r="Q161" s="130">
        <f t="shared" si="80"/>
        <v>0.5</v>
      </c>
      <c r="R161" s="130">
        <f t="shared" si="80"/>
        <v>0.5</v>
      </c>
      <c r="S161" s="75"/>
      <c r="T161" s="103"/>
    </row>
    <row r="162" spans="2:20" x14ac:dyDescent="0.25">
      <c r="B162" s="51" t="s">
        <v>171</v>
      </c>
      <c r="C162" s="129">
        <v>9.4786439999999992</v>
      </c>
      <c r="D162" s="129">
        <v>7.01959</v>
      </c>
      <c r="E162" s="129">
        <v>8.8930000000000007</v>
      </c>
      <c r="F162" s="129">
        <v>26.93</v>
      </c>
      <c r="G162" s="129">
        <v>34.67</v>
      </c>
      <c r="H162" s="129">
        <v>25.437999999999999</v>
      </c>
      <c r="I162" s="70">
        <v>13.531000000000001</v>
      </c>
      <c r="J162" s="70">
        <v>29.876999999999999</v>
      </c>
      <c r="K162" s="70">
        <v>43.133000000000003</v>
      </c>
      <c r="L162" s="130">
        <f>+K162+L224+L227</f>
        <v>43.133000000000003</v>
      </c>
      <c r="M162" s="130">
        <f t="shared" ref="M162:R162" si="81">+L162+M224+M227</f>
        <v>43.133000000000003</v>
      </c>
      <c r="N162" s="130">
        <f t="shared" si="81"/>
        <v>43.133000000000003</v>
      </c>
      <c r="O162" s="130">
        <f t="shared" si="81"/>
        <v>43.133000000000003</v>
      </c>
      <c r="P162" s="130">
        <f t="shared" si="81"/>
        <v>43.133000000000003</v>
      </c>
      <c r="Q162" s="130">
        <f t="shared" si="81"/>
        <v>43.133000000000003</v>
      </c>
      <c r="R162" s="130">
        <f t="shared" si="81"/>
        <v>43.133000000000003</v>
      </c>
      <c r="S162" s="75"/>
      <c r="T162" s="103"/>
    </row>
    <row r="163" spans="2:20" x14ac:dyDescent="0.25">
      <c r="B163" s="51" t="s">
        <v>172</v>
      </c>
      <c r="C163" s="70">
        <v>7.612622</v>
      </c>
      <c r="D163" s="70">
        <v>14.035992</v>
      </c>
      <c r="E163" s="70">
        <v>33.603000000000002</v>
      </c>
      <c r="F163" s="70">
        <v>15.864000000000001</v>
      </c>
      <c r="G163" s="70">
        <v>14.385999999999999</v>
      </c>
      <c r="H163" s="70">
        <v>11.971</v>
      </c>
      <c r="I163" s="70">
        <v>9.8680000000000003</v>
      </c>
      <c r="J163" s="70">
        <v>7.2039999999999997</v>
      </c>
      <c r="K163" s="70">
        <v>15.333</v>
      </c>
      <c r="L163" s="52">
        <f>+K163</f>
        <v>15.333</v>
      </c>
      <c r="M163" s="52">
        <f t="shared" ref="M163:R163" si="82">+L163</f>
        <v>15.333</v>
      </c>
      <c r="N163" s="52">
        <f t="shared" si="82"/>
        <v>15.333</v>
      </c>
      <c r="O163" s="52">
        <f t="shared" si="82"/>
        <v>15.333</v>
      </c>
      <c r="P163" s="52">
        <f t="shared" si="82"/>
        <v>15.333</v>
      </c>
      <c r="Q163" s="52">
        <f t="shared" si="82"/>
        <v>15.333</v>
      </c>
      <c r="R163" s="52">
        <f t="shared" si="82"/>
        <v>15.333</v>
      </c>
      <c r="S163" s="75"/>
      <c r="T163" s="105"/>
    </row>
    <row r="164" spans="2:20" x14ac:dyDescent="0.25">
      <c r="B164" s="51" t="s">
        <v>173</v>
      </c>
      <c r="C164" s="70">
        <v>6.0983470000000004</v>
      </c>
      <c r="D164" s="70">
        <v>5.6825859999999997</v>
      </c>
      <c r="E164" s="70">
        <v>5.681</v>
      </c>
      <c r="F164" s="70">
        <v>6.0250000000000004</v>
      </c>
      <c r="G164" s="70">
        <v>6.173</v>
      </c>
      <c r="H164" s="70">
        <v>6.952</v>
      </c>
      <c r="I164" s="70">
        <v>6.306</v>
      </c>
      <c r="J164" s="70">
        <v>5.444</v>
      </c>
      <c r="K164" s="70">
        <v>5.9690000000000003</v>
      </c>
      <c r="L164" s="52">
        <f>+K164</f>
        <v>5.9690000000000003</v>
      </c>
      <c r="M164" s="52">
        <f t="shared" ref="M164:R164" si="83">+L164</f>
        <v>5.9690000000000003</v>
      </c>
      <c r="N164" s="52">
        <f t="shared" si="83"/>
        <v>5.9690000000000003</v>
      </c>
      <c r="O164" s="52">
        <f t="shared" si="83"/>
        <v>5.9690000000000003</v>
      </c>
      <c r="P164" s="52">
        <f t="shared" si="83"/>
        <v>5.9690000000000003</v>
      </c>
      <c r="Q164" s="52">
        <f t="shared" si="83"/>
        <v>5.9690000000000003</v>
      </c>
      <c r="R164" s="52">
        <f t="shared" si="83"/>
        <v>5.9690000000000003</v>
      </c>
      <c r="S164" s="75"/>
    </row>
    <row r="165" spans="2:20" x14ac:dyDescent="0.25">
      <c r="B165" s="51" t="s">
        <v>218</v>
      </c>
      <c r="C165" s="70">
        <v>0</v>
      </c>
      <c r="D165" s="70">
        <v>0</v>
      </c>
      <c r="E165" s="70">
        <v>0</v>
      </c>
      <c r="F165" s="70">
        <v>0</v>
      </c>
      <c r="G165" s="70">
        <v>0</v>
      </c>
      <c r="H165" s="70">
        <v>0</v>
      </c>
      <c r="I165" s="70">
        <v>0</v>
      </c>
      <c r="J165" s="70">
        <v>0</v>
      </c>
      <c r="K165" s="70">
        <v>0</v>
      </c>
      <c r="L165" s="83">
        <f>+K165</f>
        <v>0</v>
      </c>
      <c r="M165" s="83">
        <f t="shared" ref="M165:R166" si="84">+L165</f>
        <v>0</v>
      </c>
      <c r="N165" s="83">
        <f t="shared" si="84"/>
        <v>0</v>
      </c>
      <c r="O165" s="83">
        <f t="shared" si="84"/>
        <v>0</v>
      </c>
      <c r="P165" s="83">
        <f t="shared" si="84"/>
        <v>0</v>
      </c>
      <c r="Q165" s="83">
        <f t="shared" si="84"/>
        <v>0</v>
      </c>
      <c r="R165" s="83">
        <f t="shared" si="84"/>
        <v>0</v>
      </c>
      <c r="S165" s="75"/>
    </row>
    <row r="166" spans="2:20" x14ac:dyDescent="0.25">
      <c r="B166" s="51" t="s">
        <v>219</v>
      </c>
      <c r="C166" s="70">
        <v>0</v>
      </c>
      <c r="D166" s="70">
        <v>0</v>
      </c>
      <c r="E166" s="70">
        <v>13</v>
      </c>
      <c r="F166" s="70">
        <v>0</v>
      </c>
      <c r="G166" s="70">
        <v>0</v>
      </c>
      <c r="H166" s="70">
        <v>0</v>
      </c>
      <c r="I166" s="70">
        <v>0</v>
      </c>
      <c r="J166" s="70">
        <v>0</v>
      </c>
      <c r="K166" s="70">
        <v>0</v>
      </c>
      <c r="L166" s="83">
        <f>+K166</f>
        <v>0</v>
      </c>
      <c r="M166" s="83">
        <f t="shared" si="84"/>
        <v>0</v>
      </c>
      <c r="N166" s="83">
        <f t="shared" si="84"/>
        <v>0</v>
      </c>
      <c r="O166" s="83">
        <f t="shared" si="84"/>
        <v>0</v>
      </c>
      <c r="P166" s="83">
        <f t="shared" si="84"/>
        <v>0</v>
      </c>
      <c r="Q166" s="83">
        <f t="shared" si="84"/>
        <v>0</v>
      </c>
      <c r="R166" s="83">
        <f t="shared" si="84"/>
        <v>0</v>
      </c>
      <c r="S166" s="75"/>
    </row>
    <row r="167" spans="2:20" x14ac:dyDescent="0.25">
      <c r="B167" s="51" t="s">
        <v>80</v>
      </c>
      <c r="C167" s="70">
        <v>3.2936049999999999</v>
      </c>
      <c r="D167" s="70">
        <v>3.2423150000000001</v>
      </c>
      <c r="E167" s="70">
        <v>3.1030000000000002</v>
      </c>
      <c r="F167" s="70">
        <v>3.3180000000000001</v>
      </c>
      <c r="G167" s="70">
        <v>3.0529999999999999</v>
      </c>
      <c r="H167" s="70">
        <v>2.7989999999999999</v>
      </c>
      <c r="I167" s="70">
        <v>2.633</v>
      </c>
      <c r="J167" s="70">
        <v>2.4249999999999998</v>
      </c>
      <c r="K167" s="70">
        <v>2.319</v>
      </c>
      <c r="L167" s="52">
        <f>+K167</f>
        <v>2.319</v>
      </c>
      <c r="M167" s="52">
        <f t="shared" ref="M167:R167" si="85">+L167</f>
        <v>2.319</v>
      </c>
      <c r="N167" s="52">
        <f t="shared" si="85"/>
        <v>2.319</v>
      </c>
      <c r="O167" s="52">
        <f t="shared" si="85"/>
        <v>2.319</v>
      </c>
      <c r="P167" s="52">
        <f t="shared" si="85"/>
        <v>2.319</v>
      </c>
      <c r="Q167" s="52">
        <f t="shared" si="85"/>
        <v>2.319</v>
      </c>
      <c r="R167" s="52">
        <f t="shared" si="85"/>
        <v>2.319</v>
      </c>
      <c r="S167" s="75"/>
    </row>
    <row r="168" spans="2:20" ht="18" x14ac:dyDescent="0.25">
      <c r="B168" s="19" t="s">
        <v>20</v>
      </c>
      <c r="C168" s="74">
        <f t="shared" ref="C168:H168" si="86">SUM(C160:C167)</f>
        <v>27.310828999999998</v>
      </c>
      <c r="D168" s="74">
        <f t="shared" si="86"/>
        <v>30.888669000000004</v>
      </c>
      <c r="E168" s="74">
        <f t="shared" si="86"/>
        <v>66.905999999999992</v>
      </c>
      <c r="F168" s="74">
        <f t="shared" si="86"/>
        <v>54.862000000000002</v>
      </c>
      <c r="G168" s="74">
        <f t="shared" si="86"/>
        <v>61.548000000000002</v>
      </c>
      <c r="H168" s="74">
        <f t="shared" si="86"/>
        <v>51.037999999999997</v>
      </c>
      <c r="I168" s="74">
        <f>SUM(I160:I167)</f>
        <v>36.108000000000004</v>
      </c>
      <c r="J168" s="74">
        <f>SUM(J160:J167)</f>
        <v>48.795000000000002</v>
      </c>
      <c r="K168" s="74">
        <f>SUM(K160:K167)</f>
        <v>73.117000000000004</v>
      </c>
      <c r="L168" s="79">
        <f t="shared" ref="L168:R168" si="87">SUM(L160:L167)</f>
        <v>73.117000000000004</v>
      </c>
      <c r="M168" s="79">
        <f t="shared" si="87"/>
        <v>73.117000000000004</v>
      </c>
      <c r="N168" s="79">
        <f t="shared" si="87"/>
        <v>73.117000000000004</v>
      </c>
      <c r="O168" s="79">
        <f t="shared" si="87"/>
        <v>73.117000000000004</v>
      </c>
      <c r="P168" s="79">
        <f t="shared" si="87"/>
        <v>73.117000000000004</v>
      </c>
      <c r="Q168" s="79">
        <f t="shared" si="87"/>
        <v>73.117000000000004</v>
      </c>
      <c r="R168" s="79">
        <f t="shared" si="87"/>
        <v>73.117000000000004</v>
      </c>
      <c r="S168" s="75"/>
    </row>
    <row r="169" spans="2:20" x14ac:dyDescent="0.25">
      <c r="B169" s="51" t="s">
        <v>170</v>
      </c>
      <c r="C169" s="70">
        <v>0.24495900000000001</v>
      </c>
      <c r="D169" s="70">
        <v>4.5496000000000002E-2</v>
      </c>
      <c r="E169" s="70">
        <v>8.2000000000000003E-2</v>
      </c>
      <c r="F169" s="70">
        <v>2.5000000000000001E-2</v>
      </c>
      <c r="G169" s="70">
        <v>1.4999999999999999E-2</v>
      </c>
      <c r="H169" s="70">
        <v>4.4999999999999998E-2</v>
      </c>
      <c r="I169" s="70">
        <v>0</v>
      </c>
      <c r="J169" s="70">
        <v>0</v>
      </c>
      <c r="K169" s="70">
        <v>0</v>
      </c>
      <c r="L169" s="82">
        <f>+K169</f>
        <v>0</v>
      </c>
      <c r="M169" s="82">
        <f t="shared" ref="M169:R169" si="88">+L169</f>
        <v>0</v>
      </c>
      <c r="N169" s="82">
        <f t="shared" si="88"/>
        <v>0</v>
      </c>
      <c r="O169" s="82">
        <f t="shared" si="88"/>
        <v>0</v>
      </c>
      <c r="P169" s="82">
        <f t="shared" si="88"/>
        <v>0</v>
      </c>
      <c r="Q169" s="82">
        <f t="shared" si="88"/>
        <v>0</v>
      </c>
      <c r="R169" s="82">
        <f t="shared" si="88"/>
        <v>0</v>
      </c>
      <c r="S169" s="75"/>
    </row>
    <row r="170" spans="2:20" x14ac:dyDescent="0.25">
      <c r="B170" s="51" t="s">
        <v>171</v>
      </c>
      <c r="C170" s="70">
        <v>4.7285950000000003</v>
      </c>
      <c r="D170" s="70">
        <v>3.6492840000000002</v>
      </c>
      <c r="E170" s="70">
        <v>6.5179999999999998</v>
      </c>
      <c r="F170" s="70">
        <v>9.2100000000000009</v>
      </c>
      <c r="G170" s="70">
        <v>12.727</v>
      </c>
      <c r="H170" s="70">
        <v>18.515999999999998</v>
      </c>
      <c r="I170" s="70">
        <v>25.210999999999999</v>
      </c>
      <c r="J170" s="70">
        <v>16.186</v>
      </c>
      <c r="K170" s="70">
        <v>27.302</v>
      </c>
      <c r="L170" s="52">
        <f>+K170</f>
        <v>27.302</v>
      </c>
      <c r="M170" s="52">
        <f t="shared" ref="M170:R170" si="89">+L170</f>
        <v>27.302</v>
      </c>
      <c r="N170" s="52">
        <f t="shared" si="89"/>
        <v>27.302</v>
      </c>
      <c r="O170" s="52">
        <f t="shared" si="89"/>
        <v>27.302</v>
      </c>
      <c r="P170" s="52">
        <f t="shared" si="89"/>
        <v>27.302</v>
      </c>
      <c r="Q170" s="52">
        <f t="shared" si="89"/>
        <v>27.302</v>
      </c>
      <c r="R170" s="52">
        <f t="shared" si="89"/>
        <v>27.302</v>
      </c>
      <c r="S170" s="75"/>
    </row>
    <row r="171" spans="2:20" x14ac:dyDescent="0.25">
      <c r="B171" s="51" t="s">
        <v>174</v>
      </c>
      <c r="C171" s="70">
        <v>1.351019</v>
      </c>
      <c r="D171" s="70">
        <v>1.536448</v>
      </c>
      <c r="E171" s="70">
        <v>7.5819999999999999</v>
      </c>
      <c r="F171" s="70">
        <v>5.0209999999999999</v>
      </c>
      <c r="G171" s="70">
        <v>5.6</v>
      </c>
      <c r="H171" s="70">
        <v>5.3150000000000004</v>
      </c>
      <c r="I171" s="70">
        <v>4.8789999999999996</v>
      </c>
      <c r="J171" s="70">
        <v>5.2569999999999997</v>
      </c>
      <c r="K171" s="70">
        <v>5.7359999999999998</v>
      </c>
      <c r="L171" s="52">
        <f>+K171</f>
        <v>5.7359999999999998</v>
      </c>
      <c r="M171" s="52">
        <f t="shared" ref="M171:R171" si="90">+L171</f>
        <v>5.7359999999999998</v>
      </c>
      <c r="N171" s="52">
        <f t="shared" si="90"/>
        <v>5.7359999999999998</v>
      </c>
      <c r="O171" s="52">
        <f t="shared" si="90"/>
        <v>5.7359999999999998</v>
      </c>
      <c r="P171" s="52">
        <f t="shared" si="90"/>
        <v>5.7359999999999998</v>
      </c>
      <c r="Q171" s="52">
        <f t="shared" si="90"/>
        <v>5.7359999999999998</v>
      </c>
      <c r="R171" s="52">
        <f t="shared" si="90"/>
        <v>5.7359999999999998</v>
      </c>
      <c r="S171" s="75"/>
    </row>
    <row r="172" spans="2:20" x14ac:dyDescent="0.25">
      <c r="B172" s="51" t="s">
        <v>173</v>
      </c>
      <c r="C172" s="70">
        <v>0.71670999999999996</v>
      </c>
      <c r="D172" s="70">
        <v>0.80776099999999995</v>
      </c>
      <c r="E172" s="70">
        <v>0.54200000000000004</v>
      </c>
      <c r="F172" s="70">
        <v>3.6850000000000001</v>
      </c>
      <c r="G172" s="70">
        <v>0.53900000000000003</v>
      </c>
      <c r="H172" s="70">
        <v>0.61299999999999999</v>
      </c>
      <c r="I172" s="70">
        <v>3.4550000000000001</v>
      </c>
      <c r="J172" s="70">
        <v>3.3620000000000001</v>
      </c>
      <c r="K172" s="70">
        <v>14.137</v>
      </c>
      <c r="L172" s="52">
        <f>+K172</f>
        <v>14.137</v>
      </c>
      <c r="M172" s="52">
        <f t="shared" ref="M172:R172" si="91">+L172</f>
        <v>14.137</v>
      </c>
      <c r="N172" s="52">
        <f t="shared" si="91"/>
        <v>14.137</v>
      </c>
      <c r="O172" s="52">
        <f t="shared" si="91"/>
        <v>14.137</v>
      </c>
      <c r="P172" s="52">
        <f t="shared" si="91"/>
        <v>14.137</v>
      </c>
      <c r="Q172" s="52">
        <f t="shared" si="91"/>
        <v>14.137</v>
      </c>
      <c r="R172" s="52">
        <f t="shared" si="91"/>
        <v>14.137</v>
      </c>
      <c r="S172" s="75"/>
    </row>
    <row r="173" spans="2:20" x14ac:dyDescent="0.25">
      <c r="B173" s="51" t="s">
        <v>175</v>
      </c>
      <c r="C173" s="70">
        <v>0</v>
      </c>
      <c r="D173" s="70">
        <v>0</v>
      </c>
      <c r="E173" s="70">
        <v>0</v>
      </c>
      <c r="F173" s="70">
        <v>1.429</v>
      </c>
      <c r="G173" s="70">
        <v>8.0310000000000006</v>
      </c>
      <c r="H173" s="70">
        <v>3.5489999999999999</v>
      </c>
      <c r="I173" s="70">
        <v>4.8959999999999999</v>
      </c>
      <c r="J173" s="70">
        <v>5.0519999999999996</v>
      </c>
      <c r="K173" s="70">
        <v>2.7050000000000001</v>
      </c>
      <c r="L173" s="52">
        <f>+K173</f>
        <v>2.7050000000000001</v>
      </c>
      <c r="M173" s="52">
        <f t="shared" ref="M173:R173" si="92">+L173</f>
        <v>2.7050000000000001</v>
      </c>
      <c r="N173" s="52">
        <f t="shared" si="92"/>
        <v>2.7050000000000001</v>
      </c>
      <c r="O173" s="52">
        <f t="shared" si="92"/>
        <v>2.7050000000000001</v>
      </c>
      <c r="P173" s="52">
        <f t="shared" si="92"/>
        <v>2.7050000000000001</v>
      </c>
      <c r="Q173" s="52">
        <f t="shared" si="92"/>
        <v>2.7050000000000001</v>
      </c>
      <c r="R173" s="52">
        <f t="shared" si="92"/>
        <v>2.7050000000000001</v>
      </c>
      <c r="S173" s="75"/>
    </row>
    <row r="174" spans="2:20" x14ac:dyDescent="0.25">
      <c r="B174" s="51" t="s">
        <v>176</v>
      </c>
      <c r="C174" s="70">
        <v>23.975411999999999</v>
      </c>
      <c r="D174" s="70">
        <v>29.910976000000002</v>
      </c>
      <c r="E174" s="70">
        <v>36.241</v>
      </c>
      <c r="F174" s="70">
        <v>40.607999999999997</v>
      </c>
      <c r="G174" s="70">
        <v>41.896999999999998</v>
      </c>
      <c r="H174" s="70">
        <v>43.965000000000003</v>
      </c>
      <c r="I174" s="70">
        <v>47.744</v>
      </c>
      <c r="J174" s="70">
        <v>44.869</v>
      </c>
      <c r="K174" s="70">
        <v>45.774999999999999</v>
      </c>
      <c r="L174" s="52">
        <f t="shared" ref="L174:R174" si="93">+L122/365*-L80</f>
        <v>50.467857493828902</v>
      </c>
      <c r="M174" s="52">
        <f t="shared" si="93"/>
        <v>49.895127666173131</v>
      </c>
      <c r="N174" s="52">
        <f t="shared" si="93"/>
        <v>54.022985714972755</v>
      </c>
      <c r="O174" s="52">
        <f t="shared" si="93"/>
        <v>58.40032184018709</v>
      </c>
      <c r="P174" s="52">
        <f t="shared" si="93"/>
        <v>62.974455721443945</v>
      </c>
      <c r="Q174" s="52">
        <f t="shared" si="93"/>
        <v>68.018452304295053</v>
      </c>
      <c r="R174" s="52">
        <f t="shared" si="93"/>
        <v>73.587048978269763</v>
      </c>
      <c r="S174" s="75"/>
    </row>
    <row r="175" spans="2:20" x14ac:dyDescent="0.25">
      <c r="B175" s="51" t="s">
        <v>177</v>
      </c>
      <c r="C175" s="70">
        <v>0.97207900000000003</v>
      </c>
      <c r="D175" s="70">
        <v>0.90243899999999999</v>
      </c>
      <c r="E175" s="70">
        <v>2.508</v>
      </c>
      <c r="F175" s="70">
        <v>2.7130000000000001</v>
      </c>
      <c r="G175" s="70">
        <v>3.9550000000000001</v>
      </c>
      <c r="H175" s="70">
        <v>3.07</v>
      </c>
      <c r="I175" s="70">
        <v>3.6110000000000002</v>
      </c>
      <c r="J175" s="70">
        <v>7.1070000000000002</v>
      </c>
      <c r="K175" s="70">
        <v>5.3150000000000004</v>
      </c>
      <c r="L175" s="52">
        <f>+K175</f>
        <v>5.3150000000000004</v>
      </c>
      <c r="M175" s="52">
        <f t="shared" ref="M175:R175" si="94">+L175</f>
        <v>5.3150000000000004</v>
      </c>
      <c r="N175" s="52">
        <f t="shared" si="94"/>
        <v>5.3150000000000004</v>
      </c>
      <c r="O175" s="52">
        <f t="shared" si="94"/>
        <v>5.3150000000000004</v>
      </c>
      <c r="P175" s="52">
        <f t="shared" si="94"/>
        <v>5.3150000000000004</v>
      </c>
      <c r="Q175" s="52">
        <f t="shared" si="94"/>
        <v>5.3150000000000004</v>
      </c>
      <c r="R175" s="52">
        <f t="shared" si="94"/>
        <v>5.3150000000000004</v>
      </c>
      <c r="S175" s="75"/>
    </row>
    <row r="176" spans="2:20" x14ac:dyDescent="0.25">
      <c r="B176" s="51" t="s">
        <v>103</v>
      </c>
      <c r="C176" s="70">
        <v>2.478259</v>
      </c>
      <c r="D176" s="70">
        <v>2.1943130000000002</v>
      </c>
      <c r="E176" s="70">
        <v>15.098000000000001</v>
      </c>
      <c r="F176" s="70">
        <v>15.12</v>
      </c>
      <c r="G176" s="70">
        <v>2.15</v>
      </c>
      <c r="H176" s="70">
        <v>0.52700000000000002</v>
      </c>
      <c r="I176" s="70">
        <v>0.39</v>
      </c>
      <c r="J176" s="70">
        <v>0.27500000000000002</v>
      </c>
      <c r="K176" s="70">
        <v>0.14899999999999999</v>
      </c>
      <c r="L176" s="52">
        <f>+K176</f>
        <v>0.14899999999999999</v>
      </c>
      <c r="M176" s="52">
        <f t="shared" ref="M176:R176" si="95">+L176</f>
        <v>0.14899999999999999</v>
      </c>
      <c r="N176" s="52">
        <f t="shared" si="95"/>
        <v>0.14899999999999999</v>
      </c>
      <c r="O176" s="52">
        <f t="shared" si="95"/>
        <v>0.14899999999999999</v>
      </c>
      <c r="P176" s="52">
        <f t="shared" si="95"/>
        <v>0.14899999999999999</v>
      </c>
      <c r="Q176" s="52">
        <f t="shared" si="95"/>
        <v>0.14899999999999999</v>
      </c>
      <c r="R176" s="52">
        <f t="shared" si="95"/>
        <v>0.14899999999999999</v>
      </c>
      <c r="S176" s="75"/>
    </row>
    <row r="177" spans="2:20" ht="18" x14ac:dyDescent="0.25">
      <c r="B177" s="19" t="s">
        <v>21</v>
      </c>
      <c r="C177" s="72">
        <f t="shared" ref="C177:R177" si="96">SUM(C169:C176)</f>
        <v>34.467033000000001</v>
      </c>
      <c r="D177" s="72">
        <f t="shared" si="96"/>
        <v>39.046717000000001</v>
      </c>
      <c r="E177" s="72">
        <f t="shared" si="96"/>
        <v>68.570999999999998</v>
      </c>
      <c r="F177" s="72">
        <f t="shared" si="96"/>
        <v>77.810999999999993</v>
      </c>
      <c r="G177" s="72">
        <f t="shared" si="96"/>
        <v>74.914000000000001</v>
      </c>
      <c r="H177" s="72">
        <f t="shared" si="96"/>
        <v>75.599999999999994</v>
      </c>
      <c r="I177" s="72">
        <f t="shared" si="96"/>
        <v>90.186000000000007</v>
      </c>
      <c r="J177" s="72">
        <f t="shared" si="96"/>
        <v>82.108000000000004</v>
      </c>
      <c r="K177" s="72">
        <f t="shared" ref="K177" si="97">SUM(K169:K176)</f>
        <v>101.119</v>
      </c>
      <c r="L177" s="82">
        <f t="shared" si="96"/>
        <v>105.8118574938289</v>
      </c>
      <c r="M177" s="82">
        <f t="shared" si="96"/>
        <v>105.23912766617312</v>
      </c>
      <c r="N177" s="82">
        <f t="shared" si="96"/>
        <v>109.36698571497274</v>
      </c>
      <c r="O177" s="82">
        <f t="shared" si="96"/>
        <v>113.74432184018708</v>
      </c>
      <c r="P177" s="82">
        <f t="shared" si="96"/>
        <v>118.31845572144394</v>
      </c>
      <c r="Q177" s="82">
        <f t="shared" si="96"/>
        <v>123.36245230429505</v>
      </c>
      <c r="R177" s="82">
        <f t="shared" si="96"/>
        <v>128.93104897826976</v>
      </c>
      <c r="S177" s="75"/>
    </row>
    <row r="178" spans="2:20" ht="18" x14ac:dyDescent="0.25">
      <c r="B178" s="19" t="s">
        <v>22</v>
      </c>
      <c r="C178" s="71">
        <f t="shared" ref="C178:R178" si="98">C159+C168+C177</f>
        <v>203.33710600000001</v>
      </c>
      <c r="D178" s="71">
        <f t="shared" si="98"/>
        <v>219.675048</v>
      </c>
      <c r="E178" s="71">
        <f t="shared" si="98"/>
        <v>313.61500000000001</v>
      </c>
      <c r="F178" s="71">
        <f t="shared" si="98"/>
        <v>317.15100000000001</v>
      </c>
      <c r="G178" s="71">
        <f t="shared" si="98"/>
        <v>324.976</v>
      </c>
      <c r="H178" s="71">
        <f t="shared" si="98"/>
        <v>321.19100000000003</v>
      </c>
      <c r="I178" s="71">
        <f t="shared" si="98"/>
        <v>330.54800000000006</v>
      </c>
      <c r="J178" s="71">
        <f t="shared" si="98"/>
        <v>344.85300000000001</v>
      </c>
      <c r="K178" s="71">
        <f t="shared" ref="K178" si="99">K159+K168+K177</f>
        <v>394.68600000000004</v>
      </c>
      <c r="L178" s="80">
        <f t="shared" si="98"/>
        <v>408.22231088215415</v>
      </c>
      <c r="M178" s="80">
        <f t="shared" si="98"/>
        <v>419.57424464594067</v>
      </c>
      <c r="N178" s="80">
        <f t="shared" si="98"/>
        <v>440.49651512839682</v>
      </c>
      <c r="O178" s="80">
        <f t="shared" si="98"/>
        <v>467.09573772054671</v>
      </c>
      <c r="P178" s="80">
        <f t="shared" si="98"/>
        <v>499.89271457380812</v>
      </c>
      <c r="Q178" s="80">
        <f t="shared" si="98"/>
        <v>540.006215310475</v>
      </c>
      <c r="R178" s="80">
        <f t="shared" si="98"/>
        <v>588.45293206240012</v>
      </c>
      <c r="S178" s="75"/>
    </row>
    <row r="179" spans="2:20" x14ac:dyDescent="0.25">
      <c r="C179" s="44">
        <f t="shared" ref="C179:R179" si="100">+C146-C178</f>
        <v>0</v>
      </c>
      <c r="D179" s="44">
        <f t="shared" si="100"/>
        <v>0</v>
      </c>
      <c r="E179" s="44">
        <f t="shared" si="100"/>
        <v>0</v>
      </c>
      <c r="F179" s="44">
        <f t="shared" si="100"/>
        <v>0</v>
      </c>
      <c r="G179" s="44">
        <f t="shared" si="100"/>
        <v>0</v>
      </c>
      <c r="H179" s="44">
        <f t="shared" si="100"/>
        <v>0</v>
      </c>
      <c r="I179" s="44">
        <f t="shared" si="100"/>
        <v>0</v>
      </c>
      <c r="J179" s="44">
        <f t="shared" si="100"/>
        <v>0</v>
      </c>
      <c r="K179" s="44">
        <f t="shared" ref="K179" si="101">+K146-K178</f>
        <v>0</v>
      </c>
      <c r="L179" s="44">
        <f t="shared" si="100"/>
        <v>0</v>
      </c>
      <c r="M179" s="44">
        <f t="shared" si="100"/>
        <v>0</v>
      </c>
      <c r="N179" s="44">
        <f t="shared" si="100"/>
        <v>0</v>
      </c>
      <c r="O179" s="44">
        <f t="shared" si="100"/>
        <v>0</v>
      </c>
      <c r="P179" s="44">
        <f t="shared" si="100"/>
        <v>0</v>
      </c>
      <c r="Q179" s="44">
        <f t="shared" si="100"/>
        <v>0</v>
      </c>
      <c r="R179" s="44">
        <f t="shared" si="100"/>
        <v>0</v>
      </c>
      <c r="S179" s="45"/>
      <c r="T179" s="45"/>
    </row>
    <row r="180" spans="2:20" s="3" customFormat="1" x14ac:dyDescent="0.25"/>
    <row r="181" spans="2:20" x14ac:dyDescent="0.25">
      <c r="B181" s="53"/>
      <c r="C181" s="44"/>
      <c r="D181" s="44"/>
      <c r="E181" s="44"/>
      <c r="F181" s="44"/>
      <c r="G181" s="44"/>
      <c r="H181" s="44"/>
      <c r="I181" s="44"/>
      <c r="J181" s="44"/>
      <c r="K181" s="44"/>
      <c r="L181" s="44"/>
      <c r="M181" s="41"/>
      <c r="N181" s="44"/>
      <c r="O181" s="44"/>
      <c r="P181" s="44"/>
      <c r="Q181" s="44"/>
      <c r="R181" s="44"/>
    </row>
    <row r="182" spans="2:20" x14ac:dyDescent="0.25">
      <c r="B182" s="53"/>
      <c r="C182" s="44"/>
      <c r="D182" s="44"/>
      <c r="E182" s="44"/>
      <c r="F182" s="44"/>
      <c r="G182" s="44"/>
      <c r="H182" s="44"/>
      <c r="I182" s="44"/>
      <c r="J182" s="44"/>
      <c r="K182" s="44"/>
      <c r="L182" s="44"/>
      <c r="M182" s="45"/>
      <c r="N182" s="45"/>
      <c r="O182" s="45"/>
      <c r="P182" s="45"/>
      <c r="Q182" s="45"/>
      <c r="R182" s="45"/>
    </row>
    <row r="183" spans="2:20" ht="30" x14ac:dyDescent="0.4">
      <c r="B183" s="23" t="s">
        <v>117</v>
      </c>
      <c r="L183" s="109"/>
      <c r="M183" s="109"/>
    </row>
    <row r="184" spans="2:20" x14ac:dyDescent="0.25">
      <c r="L184" s="133"/>
    </row>
    <row r="185" spans="2:20" ht="22.5" x14ac:dyDescent="0.3">
      <c r="B185" s="17" t="s">
        <v>59</v>
      </c>
      <c r="C185" s="6">
        <v>2017</v>
      </c>
      <c r="D185" s="6">
        <v>2018</v>
      </c>
      <c r="E185" s="5">
        <v>2019</v>
      </c>
      <c r="F185" s="5">
        <v>2020</v>
      </c>
      <c r="G185" s="5">
        <v>2021</v>
      </c>
      <c r="H185" s="5">
        <v>2022</v>
      </c>
      <c r="I185" s="6">
        <v>2023</v>
      </c>
      <c r="J185" s="6">
        <v>2024</v>
      </c>
      <c r="K185" s="6">
        <v>2025</v>
      </c>
      <c r="L185" s="5" t="s">
        <v>54</v>
      </c>
      <c r="M185" s="5" t="s">
        <v>63</v>
      </c>
      <c r="N185" s="5" t="s">
        <v>106</v>
      </c>
      <c r="O185" s="5" t="s">
        <v>108</v>
      </c>
      <c r="P185" s="5" t="s">
        <v>109</v>
      </c>
      <c r="Q185" s="5" t="s">
        <v>110</v>
      </c>
      <c r="R185" s="5" t="s">
        <v>233</v>
      </c>
    </row>
    <row r="186" spans="2:20" ht="18" x14ac:dyDescent="0.25">
      <c r="B186" s="19" t="s">
        <v>5</v>
      </c>
      <c r="C186" s="74">
        <f>C103-C101</f>
        <v>8.0031229999999915</v>
      </c>
      <c r="D186" s="74">
        <f t="shared" ref="D186:F186" si="102">D103</f>
        <v>9.4831879999999966</v>
      </c>
      <c r="E186" s="74">
        <f t="shared" si="102"/>
        <v>5.3029999999999795</v>
      </c>
      <c r="F186" s="74">
        <f t="shared" si="102"/>
        <v>6.4260000000000081</v>
      </c>
      <c r="G186" s="74">
        <f t="shared" ref="G186:R186" si="103">G103</f>
        <v>5.7929999999999993</v>
      </c>
      <c r="H186" s="74">
        <f t="shared" si="103"/>
        <v>8.7639999999999816</v>
      </c>
      <c r="I186" s="74">
        <f t="shared" si="103"/>
        <v>10.496000000000047</v>
      </c>
      <c r="J186" s="74">
        <f t="shared" si="103"/>
        <v>11.822000000000013</v>
      </c>
      <c r="K186" s="74">
        <f t="shared" si="103"/>
        <v>6.3199999999999568</v>
      </c>
      <c r="L186" s="79">
        <f t="shared" si="103"/>
        <v>11.306405252944289</v>
      </c>
      <c r="M186" s="79">
        <f t="shared" si="103"/>
        <v>15.29928120453628</v>
      </c>
      <c r="N186" s="79">
        <f t="shared" si="103"/>
        <v>21.534967952418025</v>
      </c>
      <c r="O186" s="79">
        <f t="shared" si="103"/>
        <v>28.519636251029077</v>
      </c>
      <c r="P186" s="79">
        <f t="shared" si="103"/>
        <v>36.244081602987343</v>
      </c>
      <c r="Q186" s="79">
        <f t="shared" si="103"/>
        <v>45.052351078276217</v>
      </c>
      <c r="R186" s="79">
        <f t="shared" si="103"/>
        <v>55.098152477208181</v>
      </c>
    </row>
    <row r="187" spans="2:20" ht="15" customHeight="1" x14ac:dyDescent="0.25">
      <c r="B187" s="51" t="s">
        <v>145</v>
      </c>
      <c r="C187" s="70">
        <f t="shared" ref="C187:R187" si="104">-C84</f>
        <v>6.8292989999999998</v>
      </c>
      <c r="D187" s="70">
        <f t="shared" si="104"/>
        <v>7.6053189999999997</v>
      </c>
      <c r="E187" s="70">
        <f t="shared" si="104"/>
        <v>13.148</v>
      </c>
      <c r="F187" s="70">
        <f t="shared" si="104"/>
        <v>16.983000000000001</v>
      </c>
      <c r="G187" s="70">
        <f t="shared" si="104"/>
        <v>18.047000000000001</v>
      </c>
      <c r="H187" s="70">
        <f t="shared" si="104"/>
        <v>21.062999999999999</v>
      </c>
      <c r="I187" s="70">
        <f t="shared" si="104"/>
        <v>23.145</v>
      </c>
      <c r="J187" s="70">
        <f t="shared" si="104"/>
        <v>23.359000000000002</v>
      </c>
      <c r="K187" s="70">
        <v>24.788</v>
      </c>
      <c r="L187" s="83">
        <f>-L84</f>
        <v>25.531639999999999</v>
      </c>
      <c r="M187" s="83">
        <f t="shared" si="104"/>
        <v>26.297589200000001</v>
      </c>
      <c r="N187" s="83">
        <f>-N84</f>
        <v>27.086516876000001</v>
      </c>
      <c r="O187" s="83">
        <f>-O84</f>
        <v>27.899112382280002</v>
      </c>
      <c r="P187" s="83">
        <f t="shared" si="104"/>
        <v>28.736085753748402</v>
      </c>
      <c r="Q187" s="83">
        <f t="shared" si="104"/>
        <v>29.598168326360856</v>
      </c>
      <c r="R187" s="83">
        <f t="shared" si="104"/>
        <v>30.486113376151682</v>
      </c>
    </row>
    <row r="188" spans="2:20" x14ac:dyDescent="0.25">
      <c r="B188" s="51" t="s">
        <v>178</v>
      </c>
      <c r="C188" s="70">
        <v>0</v>
      </c>
      <c r="D188" s="70">
        <v>-1.2015340000000001</v>
      </c>
      <c r="E188" s="70">
        <v>0</v>
      </c>
      <c r="F188" s="70">
        <v>0</v>
      </c>
      <c r="G188" s="70">
        <v>0</v>
      </c>
      <c r="H188" s="70">
        <v>0.4</v>
      </c>
      <c r="I188" s="70">
        <v>1</v>
      </c>
      <c r="J188" s="70">
        <v>1</v>
      </c>
      <c r="K188" s="70">
        <v>0.63100000000000001</v>
      </c>
      <c r="L188" s="83"/>
      <c r="M188" s="83"/>
      <c r="N188" s="83"/>
      <c r="O188" s="83"/>
      <c r="P188" s="83"/>
      <c r="Q188" s="83"/>
      <c r="R188" s="83"/>
    </row>
    <row r="189" spans="2:20" x14ac:dyDescent="0.25">
      <c r="B189" s="51" t="s">
        <v>179</v>
      </c>
      <c r="C189" s="70">
        <v>5.5864999999999998E-2</v>
      </c>
      <c r="D189" s="70">
        <v>0.349213</v>
      </c>
      <c r="E189" s="70">
        <v>0.25</v>
      </c>
      <c r="F189" s="70">
        <v>3.6999999999999998E-2</v>
      </c>
      <c r="G189" s="70">
        <v>5.7000000000000002E-2</v>
      </c>
      <c r="H189" s="70">
        <v>-6.8000000000000005E-2</v>
      </c>
      <c r="I189" s="70">
        <v>-0.152</v>
      </c>
      <c r="J189" s="70">
        <v>0.36199999999999999</v>
      </c>
      <c r="K189" s="70">
        <v>-0.59899999999999998</v>
      </c>
      <c r="L189" s="83"/>
      <c r="M189" s="83"/>
      <c r="N189" s="83"/>
      <c r="O189" s="83"/>
      <c r="P189" s="83"/>
      <c r="Q189" s="83"/>
      <c r="R189" s="83"/>
    </row>
    <row r="190" spans="2:20" x14ac:dyDescent="0.25">
      <c r="B190" s="51" t="s">
        <v>180</v>
      </c>
      <c r="C190" s="70">
        <v>-0.137044</v>
      </c>
      <c r="D190" s="70">
        <v>0.47945100000000002</v>
      </c>
      <c r="E190" s="70">
        <v>0.311</v>
      </c>
      <c r="F190" s="70">
        <v>0.90400000000000003</v>
      </c>
      <c r="G190" s="70">
        <v>-0.124</v>
      </c>
      <c r="H190" s="70">
        <v>0.55000000000000004</v>
      </c>
      <c r="I190" s="70">
        <v>0.246</v>
      </c>
      <c r="J190" s="70">
        <v>0.16200000000000001</v>
      </c>
      <c r="K190" s="70">
        <v>-0.36099999999999999</v>
      </c>
      <c r="L190" s="83"/>
      <c r="M190" s="83"/>
      <c r="N190" s="83"/>
      <c r="O190" s="83"/>
      <c r="P190" s="83"/>
      <c r="Q190" s="83"/>
      <c r="R190" s="83"/>
    </row>
    <row r="191" spans="2:20" x14ac:dyDescent="0.25">
      <c r="B191" s="51" t="s">
        <v>181</v>
      </c>
      <c r="C191" s="70">
        <v>0</v>
      </c>
      <c r="D191" s="70">
        <v>0</v>
      </c>
      <c r="E191" s="70">
        <v>0</v>
      </c>
      <c r="F191" s="70">
        <v>0</v>
      </c>
      <c r="G191" s="70">
        <v>0</v>
      </c>
      <c r="H191" s="70">
        <v>0</v>
      </c>
      <c r="I191" s="70">
        <v>0</v>
      </c>
      <c r="J191" s="70">
        <v>0</v>
      </c>
      <c r="K191" s="70">
        <v>0</v>
      </c>
      <c r="L191" s="83"/>
      <c r="M191" s="83"/>
      <c r="N191" s="83"/>
      <c r="O191" s="83"/>
      <c r="P191" s="83"/>
      <c r="Q191" s="83"/>
      <c r="R191" s="83"/>
    </row>
    <row r="192" spans="2:20" x14ac:dyDescent="0.25">
      <c r="B192" s="51" t="s">
        <v>182</v>
      </c>
      <c r="C192" s="70">
        <v>-6.7500000000000004E-4</v>
      </c>
      <c r="D192" s="70">
        <v>-7.8603999999999993E-2</v>
      </c>
      <c r="E192" s="70">
        <v>9.2999999999999999E-2</v>
      </c>
      <c r="F192" s="70">
        <v>-8.0000000000000002E-3</v>
      </c>
      <c r="G192" s="70">
        <v>-0.01</v>
      </c>
      <c r="H192" s="70">
        <v>0.03</v>
      </c>
      <c r="I192" s="70">
        <v>0.01</v>
      </c>
      <c r="J192" s="70">
        <v>0.02</v>
      </c>
      <c r="K192" s="70">
        <v>2.8000000000000001E-2</v>
      </c>
      <c r="L192" s="83"/>
      <c r="M192" s="83"/>
      <c r="N192" s="83"/>
      <c r="O192" s="83"/>
      <c r="P192" s="83"/>
      <c r="Q192" s="83"/>
      <c r="R192" s="83"/>
    </row>
    <row r="193" spans="2:18" x14ac:dyDescent="0.25">
      <c r="B193" s="51" t="s">
        <v>183</v>
      </c>
      <c r="C193" s="70">
        <v>-6.4879000000000006E-2</v>
      </c>
      <c r="D193" s="70">
        <v>-4.0284E-2</v>
      </c>
      <c r="E193" s="70">
        <v>-2.3E-2</v>
      </c>
      <c r="F193" s="70">
        <v>-2.3E-2</v>
      </c>
      <c r="G193" s="70">
        <v>-2.3E-2</v>
      </c>
      <c r="H193" s="70">
        <v>-0.13200000000000001</v>
      </c>
      <c r="I193" s="70">
        <v>-0.23499999999999999</v>
      </c>
      <c r="J193" s="70">
        <v>-0.26</v>
      </c>
      <c r="K193" s="70">
        <v>-7.6879999999999997</v>
      </c>
      <c r="L193" s="83"/>
      <c r="M193" s="83"/>
      <c r="N193" s="83"/>
      <c r="O193" s="83"/>
      <c r="P193" s="83"/>
      <c r="Q193" s="83"/>
      <c r="R193" s="83"/>
    </row>
    <row r="194" spans="2:18" x14ac:dyDescent="0.25">
      <c r="B194" s="51" t="s">
        <v>184</v>
      </c>
      <c r="C194" s="70">
        <v>1.1481E-2</v>
      </c>
      <c r="D194" s="70">
        <v>0</v>
      </c>
      <c r="E194" s="70">
        <v>0.24299999999999999</v>
      </c>
      <c r="F194" s="70">
        <v>0.36099999999999999</v>
      </c>
      <c r="G194" s="70">
        <v>0.438</v>
      </c>
      <c r="H194" s="70">
        <v>0.57299999999999995</v>
      </c>
      <c r="I194" s="70">
        <v>0.71599999999999997</v>
      </c>
      <c r="J194" s="70">
        <v>1.3819999999999999</v>
      </c>
      <c r="K194" s="70">
        <v>1.165</v>
      </c>
      <c r="L194" s="83"/>
      <c r="M194" s="83"/>
      <c r="N194" s="83"/>
      <c r="O194" s="83"/>
      <c r="P194" s="83"/>
      <c r="Q194" s="83"/>
      <c r="R194" s="83"/>
    </row>
    <row r="195" spans="2:18" x14ac:dyDescent="0.25">
      <c r="B195" s="94" t="s">
        <v>185</v>
      </c>
      <c r="C195" s="70">
        <v>0</v>
      </c>
      <c r="D195" s="70">
        <v>0</v>
      </c>
      <c r="E195" s="70">
        <v>0</v>
      </c>
      <c r="F195" s="70">
        <v>0</v>
      </c>
      <c r="G195" s="70">
        <v>0</v>
      </c>
      <c r="H195" s="70">
        <v>0</v>
      </c>
      <c r="I195" s="70">
        <v>0</v>
      </c>
      <c r="J195" s="70">
        <v>0</v>
      </c>
      <c r="K195" s="70">
        <v>0</v>
      </c>
      <c r="L195" s="83"/>
      <c r="M195" s="83"/>
      <c r="N195" s="83"/>
      <c r="O195" s="83"/>
      <c r="P195" s="83"/>
      <c r="Q195" s="83"/>
      <c r="R195" s="83"/>
    </row>
    <row r="196" spans="2:18" x14ac:dyDescent="0.25">
      <c r="B196" s="16" t="s">
        <v>186</v>
      </c>
      <c r="C196" s="70">
        <v>-6.8710999999999994E-2</v>
      </c>
      <c r="D196" s="70">
        <v>-8.3832000000000004E-2</v>
      </c>
      <c r="E196" s="70">
        <v>-7.0999999999999994E-2</v>
      </c>
      <c r="F196" s="70">
        <v>-3.2000000000000001E-2</v>
      </c>
      <c r="G196" s="70">
        <v>-0.05</v>
      </c>
      <c r="H196" s="70">
        <v>-0.10100000000000001</v>
      </c>
      <c r="I196" s="70">
        <v>-6.3E-2</v>
      </c>
      <c r="J196" s="70">
        <v>-0.28699999999999998</v>
      </c>
      <c r="K196" s="70">
        <v>-5.032</v>
      </c>
      <c r="L196" s="83"/>
      <c r="M196" s="83"/>
      <c r="N196" s="83"/>
      <c r="O196" s="83"/>
      <c r="P196" s="83"/>
      <c r="Q196" s="83"/>
      <c r="R196" s="83"/>
    </row>
    <row r="197" spans="2:18" x14ac:dyDescent="0.25">
      <c r="B197" s="51" t="s">
        <v>187</v>
      </c>
      <c r="C197" s="70">
        <v>0.94649499999999998</v>
      </c>
      <c r="D197" s="70">
        <v>0.76797899999999997</v>
      </c>
      <c r="E197" s="70">
        <v>1.048</v>
      </c>
      <c r="F197" s="70">
        <v>0.99</v>
      </c>
      <c r="G197" s="70">
        <v>0.91</v>
      </c>
      <c r="H197" s="70">
        <v>0.996</v>
      </c>
      <c r="I197" s="70">
        <v>1.2370000000000001</v>
      </c>
      <c r="J197" s="70">
        <v>1.9650000000000001</v>
      </c>
      <c r="K197" s="70">
        <v>1.9059999999999999</v>
      </c>
      <c r="L197" s="83"/>
      <c r="M197" s="83"/>
      <c r="N197" s="83"/>
      <c r="O197" s="83"/>
      <c r="P197" s="83"/>
      <c r="Q197" s="83"/>
      <c r="R197" s="83"/>
    </row>
    <row r="198" spans="2:18" x14ac:dyDescent="0.25">
      <c r="B198" s="51" t="s">
        <v>149</v>
      </c>
      <c r="C198" s="70">
        <v>0.23724100000000001</v>
      </c>
      <c r="D198" s="70">
        <v>9.5807000000000003E-2</v>
      </c>
      <c r="E198" s="70">
        <v>0.156</v>
      </c>
      <c r="F198" s="70">
        <v>-6.8000000000000005E-2</v>
      </c>
      <c r="G198" s="70">
        <v>0.36299999999999999</v>
      </c>
      <c r="H198" s="85">
        <v>-5.8000000000000003E-2</v>
      </c>
      <c r="I198" s="85">
        <v>-7.1999999999999995E-2</v>
      </c>
      <c r="J198" s="85">
        <v>-1.2999999999999999E-2</v>
      </c>
      <c r="K198" s="85">
        <v>-0.26200000000000001</v>
      </c>
      <c r="L198" s="83"/>
      <c r="M198" s="83"/>
      <c r="N198" s="83"/>
      <c r="O198" s="83"/>
      <c r="P198" s="83"/>
      <c r="Q198" s="83"/>
      <c r="R198" s="83"/>
    </row>
    <row r="199" spans="2:18" x14ac:dyDescent="0.25">
      <c r="B199" s="51" t="s">
        <v>148</v>
      </c>
      <c r="C199" s="70">
        <v>0.10666200000000001</v>
      </c>
      <c r="D199" s="70">
        <v>-8.7484999999999993E-2</v>
      </c>
      <c r="E199" s="70">
        <v>0</v>
      </c>
      <c r="F199" s="70">
        <v>2</v>
      </c>
      <c r="G199" s="70">
        <v>1.9370000000000001</v>
      </c>
      <c r="H199" s="85">
        <v>0.52400000000000002</v>
      </c>
      <c r="I199" s="85">
        <v>-0.104</v>
      </c>
      <c r="J199" s="85">
        <v>-0.99399999999999999</v>
      </c>
      <c r="K199" s="85">
        <v>0.99399999999999999</v>
      </c>
      <c r="L199" s="83"/>
      <c r="M199" s="83"/>
      <c r="N199" s="83"/>
      <c r="O199" s="83"/>
      <c r="P199" s="83"/>
      <c r="Q199" s="83"/>
      <c r="R199" s="83"/>
    </row>
    <row r="200" spans="2:18" x14ac:dyDescent="0.25">
      <c r="B200" s="51" t="s">
        <v>188</v>
      </c>
      <c r="C200" s="70">
        <v>-1.1806000000000001</v>
      </c>
      <c r="D200" s="70">
        <v>1.4314E-2</v>
      </c>
      <c r="E200" s="70">
        <v>2.9000000000000001E-2</v>
      </c>
      <c r="F200" s="70">
        <v>0.47199999999999998</v>
      </c>
      <c r="G200" s="70">
        <v>-3.9670000000000001</v>
      </c>
      <c r="H200" s="85">
        <v>-9.7439999999999998</v>
      </c>
      <c r="I200" s="85">
        <v>-1.903</v>
      </c>
      <c r="J200" s="85">
        <v>-2.3849999999999998</v>
      </c>
      <c r="K200" s="85">
        <v>-5.6950000000000003</v>
      </c>
      <c r="L200" s="83"/>
      <c r="M200" s="83"/>
      <c r="N200" s="83"/>
      <c r="O200" s="83"/>
      <c r="P200" s="83"/>
      <c r="Q200" s="83"/>
      <c r="R200" s="83"/>
    </row>
    <row r="201" spans="2:18" x14ac:dyDescent="0.25">
      <c r="B201" s="51" t="s">
        <v>189</v>
      </c>
      <c r="C201" s="70">
        <v>0</v>
      </c>
      <c r="D201" s="70">
        <v>-0.15531200000000001</v>
      </c>
      <c r="E201" s="70">
        <v>-0.113</v>
      </c>
      <c r="F201" s="70">
        <v>0</v>
      </c>
      <c r="G201" s="70">
        <v>-0.09</v>
      </c>
      <c r="H201" s="85">
        <v>-1.593</v>
      </c>
      <c r="I201" s="85">
        <v>-0.98399999999999999</v>
      </c>
      <c r="J201" s="85">
        <v>0.11700000000000001</v>
      </c>
      <c r="K201" s="85">
        <v>0.309</v>
      </c>
      <c r="L201" s="83"/>
      <c r="M201" s="83"/>
      <c r="N201" s="83"/>
      <c r="O201" s="83"/>
      <c r="P201" s="83"/>
      <c r="Q201" s="83"/>
      <c r="R201" s="83"/>
    </row>
    <row r="202" spans="2:18" x14ac:dyDescent="0.25">
      <c r="B202" s="51" t="s">
        <v>190</v>
      </c>
      <c r="C202" s="70">
        <v>-0.41741200000000001</v>
      </c>
      <c r="D202" s="70">
        <v>1.6812000000000001E-2</v>
      </c>
      <c r="E202" s="70">
        <v>0</v>
      </c>
      <c r="F202" s="70">
        <v>0</v>
      </c>
      <c r="G202" s="70">
        <v>0</v>
      </c>
      <c r="H202" s="85">
        <v>0</v>
      </c>
      <c r="I202" s="85">
        <v>0</v>
      </c>
      <c r="J202" s="85">
        <v>0</v>
      </c>
      <c r="K202" s="85">
        <v>0</v>
      </c>
      <c r="L202" s="83"/>
      <c r="M202" s="83"/>
      <c r="N202" s="83"/>
      <c r="O202" s="83"/>
      <c r="P202" s="83"/>
      <c r="Q202" s="83"/>
      <c r="R202" s="83"/>
    </row>
    <row r="203" spans="2:18" ht="17.850000000000001" customHeight="1" x14ac:dyDescent="0.25">
      <c r="B203" s="20" t="s">
        <v>23</v>
      </c>
      <c r="C203" s="74">
        <f t="shared" ref="C203:H203" si="105">SUM(C186:C202)</f>
        <v>14.320844999999991</v>
      </c>
      <c r="D203" s="74">
        <f>SUM(D186:D202)</f>
        <v>17.165032</v>
      </c>
      <c r="E203" s="74">
        <f t="shared" si="105"/>
        <v>20.373999999999977</v>
      </c>
      <c r="F203" s="74">
        <f t="shared" si="105"/>
        <v>28.042000000000009</v>
      </c>
      <c r="G203" s="74">
        <f t="shared" si="105"/>
        <v>23.280999999999999</v>
      </c>
      <c r="H203" s="74">
        <f t="shared" si="105"/>
        <v>21.203999999999983</v>
      </c>
      <c r="I203" s="74">
        <f>SUM(I186:I202)</f>
        <v>33.337000000000046</v>
      </c>
      <c r="J203" s="74">
        <f>SUM(J186:J202)</f>
        <v>36.250000000000021</v>
      </c>
      <c r="K203" s="74">
        <f>SUM(K186:K202)</f>
        <v>16.503999999999955</v>
      </c>
      <c r="L203" s="79">
        <f t="shared" ref="L203:R203" si="106">SUM(L186:L202)</f>
        <v>36.838045252944291</v>
      </c>
      <c r="M203" s="79">
        <f t="shared" si="106"/>
        <v>41.596870404536283</v>
      </c>
      <c r="N203" s="79">
        <f t="shared" si="106"/>
        <v>48.621484828418026</v>
      </c>
      <c r="O203" s="79">
        <f t="shared" si="106"/>
        <v>56.418748633309079</v>
      </c>
      <c r="P203" s="79">
        <f t="shared" si="106"/>
        <v>64.980167356735748</v>
      </c>
      <c r="Q203" s="79">
        <f t="shared" si="106"/>
        <v>74.650519404637066</v>
      </c>
      <c r="R203" s="79">
        <f t="shared" si="106"/>
        <v>85.584265853359867</v>
      </c>
    </row>
    <row r="204" spans="2:18" ht="15" customHeight="1" x14ac:dyDescent="0.25">
      <c r="B204" s="66" t="s">
        <v>24</v>
      </c>
      <c r="C204" s="70">
        <f>5.636524+2.03178+3.030264-2.010674-0.033817</f>
        <v>8.6540769999999974</v>
      </c>
      <c r="D204" s="70">
        <f>-7.532876+1.048569+1.131281+5.62276-0.283946</f>
        <v>-1.4211999999999392E-2</v>
      </c>
      <c r="E204" s="70">
        <f>-4.101-8.562+6.322-0.052</f>
        <v>-6.3929999999999998</v>
      </c>
      <c r="F204" s="70">
        <f>-3.001-1.39+1.45</f>
        <v>-2.9409999999999998</v>
      </c>
      <c r="G204" s="70">
        <f>-7.108-1.751+1.845</f>
        <v>-7.0140000000000002</v>
      </c>
      <c r="H204" s="70">
        <f>-1.058-3.076+0.855</f>
        <v>-3.2790000000000004</v>
      </c>
      <c r="I204" s="70">
        <f>-13.914-4.733+6.851+0.213</f>
        <v>-11.583</v>
      </c>
      <c r="J204" s="70">
        <f>-2.073-1.23-0.254+0.041</f>
        <v>-3.516</v>
      </c>
      <c r="K204" s="70">
        <f>2.53-6.938-9.913</f>
        <v>-14.321</v>
      </c>
      <c r="L204" s="83">
        <f>-L139+K139-L140+K140+L174-K174</f>
        <v>-8.3166354039189301</v>
      </c>
      <c r="M204" s="83">
        <f t="shared" ref="M204:R204" si="107">-M139+L139-M140+L140+M174-L174</f>
        <v>0.33691227341736152</v>
      </c>
      <c r="N204" s="83">
        <f t="shared" si="107"/>
        <v>-7.3714465157188158</v>
      </c>
      <c r="O204" s="83">
        <f t="shared" si="107"/>
        <v>-7.8169594852527737</v>
      </c>
      <c r="P204" s="83">
        <f t="shared" si="107"/>
        <v>-8.1683969901114466</v>
      </c>
      <c r="Q204" s="83">
        <f t="shared" si="107"/>
        <v>-9.0074684246391996</v>
      </c>
      <c r="R204" s="83">
        <f t="shared" si="107"/>
        <v>-9.944288796886056</v>
      </c>
    </row>
    <row r="205" spans="2:18" ht="15" customHeight="1" x14ac:dyDescent="0.25">
      <c r="B205" s="66" t="s">
        <v>191</v>
      </c>
      <c r="C205" s="70">
        <v>-0.94649499999999998</v>
      </c>
      <c r="D205" s="70">
        <v>-0.76797899999999997</v>
      </c>
      <c r="E205" s="70">
        <v>-1.048</v>
      </c>
      <c r="F205" s="70">
        <v>-0.99</v>
      </c>
      <c r="G205" s="70">
        <v>-0.88300000000000001</v>
      </c>
      <c r="H205" s="70">
        <v>-1.0409999999999999</v>
      </c>
      <c r="I205" s="70">
        <v>-1.2310000000000001</v>
      </c>
      <c r="J205" s="70">
        <v>-1.9590000000000001</v>
      </c>
      <c r="K205" s="70">
        <v>-1.62</v>
      </c>
      <c r="L205" s="83"/>
      <c r="M205" s="83"/>
      <c r="N205" s="83"/>
      <c r="O205" s="83"/>
      <c r="P205" s="83"/>
      <c r="Q205" s="83"/>
      <c r="R205" s="83"/>
    </row>
    <row r="206" spans="2:18" ht="15" customHeight="1" x14ac:dyDescent="0.25">
      <c r="B206" s="66" t="s">
        <v>192</v>
      </c>
      <c r="C206" s="70">
        <v>6.8710999999999994E-2</v>
      </c>
      <c r="D206" s="70">
        <v>8.3832000000000004E-2</v>
      </c>
      <c r="E206" s="70">
        <v>7.0999999999999994E-2</v>
      </c>
      <c r="F206" s="70">
        <v>3.2000000000000001E-2</v>
      </c>
      <c r="G206" s="70">
        <v>2.5999999999999999E-2</v>
      </c>
      <c r="H206" s="70">
        <v>0.14599999999999999</v>
      </c>
      <c r="I206" s="70">
        <v>6.3E-2</v>
      </c>
      <c r="J206" s="70">
        <v>0.27500000000000002</v>
      </c>
      <c r="K206" s="70">
        <v>0.20799999999999999</v>
      </c>
      <c r="L206" s="83"/>
      <c r="M206" s="83"/>
      <c r="N206" s="83"/>
      <c r="O206" s="83"/>
      <c r="P206" s="83"/>
      <c r="Q206" s="83"/>
      <c r="R206" s="83"/>
    </row>
    <row r="207" spans="2:18" ht="15" customHeight="1" x14ac:dyDescent="0.25">
      <c r="B207" s="66" t="s">
        <v>193</v>
      </c>
      <c r="C207" s="70">
        <v>-1.404066</v>
      </c>
      <c r="D207" s="70">
        <v>-1.7007589999999999</v>
      </c>
      <c r="E207" s="70">
        <v>-1.325</v>
      </c>
      <c r="F207" s="70">
        <v>-1.639</v>
      </c>
      <c r="G207" s="70">
        <v>-0.91300000000000003</v>
      </c>
      <c r="H207" s="70">
        <v>-0.88300000000000001</v>
      </c>
      <c r="I207" s="70">
        <v>-1.4710000000000001</v>
      </c>
      <c r="J207" s="70">
        <v>0.28899999999999998</v>
      </c>
      <c r="K207" s="70">
        <v>0.74299999999999999</v>
      </c>
      <c r="L207" s="83">
        <f t="shared" ref="L207:R207" si="108">+L104</f>
        <v>-2.3650423646190593</v>
      </c>
      <c r="M207" s="83">
        <f t="shared" si="108"/>
        <v>-3.2002610367716935</v>
      </c>
      <c r="N207" s="83">
        <f t="shared" si="108"/>
        <v>-4.5046246254900044</v>
      </c>
      <c r="O207" s="83">
        <f t="shared" si="108"/>
        <v>-5.965658089218465</v>
      </c>
      <c r="P207" s="83">
        <f t="shared" si="108"/>
        <v>-7.5814360568274681</v>
      </c>
      <c r="Q207" s="83">
        <f t="shared" si="108"/>
        <v>-9.4239253363103757</v>
      </c>
      <c r="R207" s="83">
        <f t="shared" si="108"/>
        <v>-11.525278097289513</v>
      </c>
    </row>
    <row r="208" spans="2:18" ht="18" x14ac:dyDescent="0.25">
      <c r="B208" s="20" t="s">
        <v>25</v>
      </c>
      <c r="C208" s="74">
        <f t="shared" ref="C208:H208" si="109">SUM(C203:C207)</f>
        <v>20.69307199999999</v>
      </c>
      <c r="D208" s="74">
        <f t="shared" si="109"/>
        <v>14.765914</v>
      </c>
      <c r="E208" s="74">
        <f t="shared" si="109"/>
        <v>11.678999999999977</v>
      </c>
      <c r="F208" s="74">
        <f t="shared" si="109"/>
        <v>22.504000000000012</v>
      </c>
      <c r="G208" s="74">
        <f t="shared" si="109"/>
        <v>14.497</v>
      </c>
      <c r="H208" s="74">
        <f t="shared" si="109"/>
        <v>16.146999999999984</v>
      </c>
      <c r="I208" s="74">
        <f>SUM(I203:I207)</f>
        <v>19.115000000000045</v>
      </c>
      <c r="J208" s="74">
        <f>SUM(J203:J207)</f>
        <v>31.339000000000024</v>
      </c>
      <c r="K208" s="74">
        <f>SUM(K203:K207)</f>
        <v>1.5139999999999554</v>
      </c>
      <c r="L208" s="79">
        <f t="shared" ref="L208:R208" si="110">SUM(L203:L207)</f>
        <v>26.156367484406303</v>
      </c>
      <c r="M208" s="79">
        <f t="shared" si="110"/>
        <v>38.733521641181952</v>
      </c>
      <c r="N208" s="79">
        <f t="shared" si="110"/>
        <v>36.745413687209208</v>
      </c>
      <c r="O208" s="79">
        <f t="shared" si="110"/>
        <v>42.63613105883784</v>
      </c>
      <c r="P208" s="79">
        <f t="shared" si="110"/>
        <v>49.230334309796831</v>
      </c>
      <c r="Q208" s="79">
        <f t="shared" si="110"/>
        <v>56.219125643687491</v>
      </c>
      <c r="R208" s="79">
        <f t="shared" si="110"/>
        <v>64.114698959184295</v>
      </c>
    </row>
    <row r="209" spans="2:19" s="67" customFormat="1" ht="15" customHeight="1" x14ac:dyDescent="0.2">
      <c r="B209" s="95" t="s">
        <v>195</v>
      </c>
      <c r="C209" s="70">
        <v>0</v>
      </c>
      <c r="D209" s="70">
        <v>0</v>
      </c>
      <c r="E209" s="70">
        <v>0</v>
      </c>
      <c r="F209" s="70">
        <v>0</v>
      </c>
      <c r="G209" s="70">
        <v>0</v>
      </c>
      <c r="H209" s="70">
        <v>0</v>
      </c>
      <c r="I209" s="70">
        <v>0</v>
      </c>
      <c r="J209" s="70">
        <v>-6.585</v>
      </c>
      <c r="K209" s="70">
        <v>0</v>
      </c>
      <c r="L209" s="83"/>
      <c r="M209" s="83"/>
      <c r="N209" s="83"/>
      <c r="O209" s="83"/>
      <c r="P209" s="83"/>
      <c r="Q209" s="83"/>
      <c r="R209" s="83"/>
      <c r="S209" s="89"/>
    </row>
    <row r="210" spans="2:19" s="67" customFormat="1" ht="15" customHeight="1" x14ac:dyDescent="0.2">
      <c r="B210" s="95" t="s">
        <v>155</v>
      </c>
      <c r="C210" s="70">
        <v>-16.950195999999998</v>
      </c>
      <c r="D210" s="70">
        <v>-15.851870999999999</v>
      </c>
      <c r="E210" s="70">
        <v>-5.8470000000000004</v>
      </c>
      <c r="F210" s="70">
        <v>-4.1230000000000002</v>
      </c>
      <c r="G210" s="70">
        <v>-19.225000000000001</v>
      </c>
      <c r="H210" s="70">
        <v>-10.946</v>
      </c>
      <c r="I210" s="70">
        <v>-12.462999999999999</v>
      </c>
      <c r="J210" s="70">
        <v>-20.263000000000002</v>
      </c>
      <c r="K210" s="70">
        <v>-15.29</v>
      </c>
      <c r="L210" s="83">
        <f>+J210*1.02</f>
        <v>-20.668260000000004</v>
      </c>
      <c r="M210" s="83">
        <f>+L210*1.02</f>
        <v>-21.081625200000005</v>
      </c>
      <c r="N210" s="83">
        <f>-N125</f>
        <v>-12.678749999999999</v>
      </c>
      <c r="O210" s="83">
        <f t="shared" ref="O210:R210" si="111">-O125</f>
        <v>-13.312687499999999</v>
      </c>
      <c r="P210" s="83">
        <f t="shared" si="111"/>
        <v>-13.978321874999999</v>
      </c>
      <c r="Q210" s="83">
        <f t="shared" si="111"/>
        <v>-14.677237968749999</v>
      </c>
      <c r="R210" s="83">
        <f t="shared" si="111"/>
        <v>-15.411099867187501</v>
      </c>
      <c r="S210" s="89"/>
    </row>
    <row r="211" spans="2:19" s="67" customFormat="1" ht="15" customHeight="1" x14ac:dyDescent="0.2">
      <c r="B211" s="95" t="s">
        <v>81</v>
      </c>
      <c r="C211" s="70">
        <v>-0.61344900000000002</v>
      </c>
      <c r="D211" s="70">
        <v>-5.2256809999999998</v>
      </c>
      <c r="E211" s="70">
        <v>-25.297999999999998</v>
      </c>
      <c r="F211" s="70">
        <v>-11.744999999999999</v>
      </c>
      <c r="G211" s="70">
        <v>-0.53700000000000003</v>
      </c>
      <c r="H211" s="70">
        <v>-0.45300000000000001</v>
      </c>
      <c r="I211" s="70">
        <v>-0.307</v>
      </c>
      <c r="J211" s="70">
        <v>-0.51900000000000002</v>
      </c>
      <c r="K211" s="70">
        <v>-3.0139999999999998</v>
      </c>
      <c r="L211" s="83">
        <v>-7</v>
      </c>
      <c r="M211" s="83">
        <f>+AVERAGE($G$211:$J$211)*1.02</f>
        <v>-0.46307999999999999</v>
      </c>
      <c r="N211" s="83">
        <f>+M211*1.02</f>
        <v>-0.47234159999999997</v>
      </c>
      <c r="O211" s="83">
        <f>+N211*1.02</f>
        <v>-0.48178843199999999</v>
      </c>
      <c r="P211" s="83">
        <f t="shared" ref="P211:R211" si="112">+O211*1.02</f>
        <v>-0.49142420063999998</v>
      </c>
      <c r="Q211" s="83">
        <f t="shared" si="112"/>
        <v>-0.50125268465279993</v>
      </c>
      <c r="R211" s="83">
        <f t="shared" si="112"/>
        <v>-0.51127773834585599</v>
      </c>
    </row>
    <row r="212" spans="2:19" s="67" customFormat="1" ht="15" customHeight="1" x14ac:dyDescent="0.2">
      <c r="B212" s="66" t="s">
        <v>194</v>
      </c>
      <c r="C212" s="70">
        <v>-0.43830000000000002</v>
      </c>
      <c r="D212" s="70">
        <v>-0.805288</v>
      </c>
      <c r="E212" s="70">
        <v>-1.2669999999999999</v>
      </c>
      <c r="F212" s="70">
        <v>-0.44900000000000001</v>
      </c>
      <c r="G212" s="70">
        <v>-0.28199999999999997</v>
      </c>
      <c r="H212" s="70">
        <v>-0.184</v>
      </c>
      <c r="I212" s="70">
        <v>-0.33600000000000002</v>
      </c>
      <c r="J212" s="70">
        <v>-4.9889999999999999</v>
      </c>
      <c r="K212" s="70">
        <v>-0.67800000000000005</v>
      </c>
      <c r="L212" s="83"/>
      <c r="M212" s="83"/>
      <c r="N212" s="83"/>
      <c r="O212" s="83"/>
      <c r="P212" s="83"/>
      <c r="Q212" s="83"/>
      <c r="R212" s="83"/>
    </row>
    <row r="213" spans="2:19" s="67" customFormat="1" ht="15" customHeight="1" x14ac:dyDescent="0.2">
      <c r="B213" s="47" t="s">
        <v>196</v>
      </c>
      <c r="C213" s="70">
        <v>0</v>
      </c>
      <c r="D213" s="70">
        <v>0</v>
      </c>
      <c r="E213" s="70">
        <v>-20</v>
      </c>
      <c r="F213" s="70">
        <v>-15</v>
      </c>
      <c r="G213" s="70">
        <v>-15</v>
      </c>
      <c r="H213" s="70">
        <v>-2</v>
      </c>
      <c r="I213" s="70">
        <v>0</v>
      </c>
      <c r="J213" s="70">
        <v>0</v>
      </c>
      <c r="K213" s="70">
        <v>1.048</v>
      </c>
      <c r="L213" s="83"/>
      <c r="M213" s="83"/>
      <c r="N213" s="83"/>
      <c r="O213" s="83"/>
      <c r="P213" s="83"/>
      <c r="Q213" s="83"/>
      <c r="R213" s="83"/>
    </row>
    <row r="214" spans="2:19" s="67" customFormat="1" ht="15" customHeight="1" x14ac:dyDescent="0.2">
      <c r="B214" s="66" t="s">
        <v>113</v>
      </c>
      <c r="C214" s="70">
        <v>0</v>
      </c>
      <c r="D214" s="70">
        <v>0</v>
      </c>
      <c r="E214" s="70">
        <v>0</v>
      </c>
      <c r="F214" s="70">
        <v>0</v>
      </c>
      <c r="G214" s="70">
        <v>0</v>
      </c>
      <c r="H214" s="70">
        <v>0</v>
      </c>
      <c r="I214" s="70">
        <v>0</v>
      </c>
      <c r="J214" s="70">
        <v>0</v>
      </c>
      <c r="K214" s="70">
        <v>0</v>
      </c>
      <c r="L214" s="83"/>
      <c r="M214" s="83"/>
      <c r="N214" s="83"/>
      <c r="O214" s="83"/>
      <c r="P214" s="83"/>
      <c r="Q214" s="83"/>
      <c r="R214" s="83"/>
    </row>
    <row r="215" spans="2:19" s="67" customFormat="1" ht="15" customHeight="1" x14ac:dyDescent="0.2">
      <c r="B215" s="51" t="s">
        <v>197</v>
      </c>
      <c r="C215" s="70">
        <v>5.7010000000000003E-3</v>
      </c>
      <c r="D215" s="70">
        <v>0</v>
      </c>
      <c r="E215" s="70">
        <v>0</v>
      </c>
      <c r="F215" s="70">
        <v>-8.2000000000000003E-2</v>
      </c>
      <c r="G215" s="70">
        <v>0.114</v>
      </c>
      <c r="H215" s="70">
        <v>0.113</v>
      </c>
      <c r="I215" s="70">
        <v>0</v>
      </c>
      <c r="J215" s="70">
        <v>0</v>
      </c>
      <c r="K215" s="70">
        <v>0</v>
      </c>
      <c r="L215" s="83"/>
      <c r="M215" s="83"/>
      <c r="N215" s="83"/>
      <c r="O215" s="83"/>
      <c r="P215" s="83"/>
      <c r="Q215" s="83"/>
      <c r="R215" s="83"/>
    </row>
    <row r="216" spans="2:19" s="67" customFormat="1" ht="15" customHeight="1" x14ac:dyDescent="0.2">
      <c r="B216" s="51" t="s">
        <v>198</v>
      </c>
      <c r="C216" s="70">
        <v>1.5301E-2</v>
      </c>
      <c r="D216" s="70">
        <v>3.1875000000000001E-2</v>
      </c>
      <c r="E216" s="70">
        <v>2.5999999999999999E-2</v>
      </c>
      <c r="F216" s="70">
        <v>0.51300000000000001</v>
      </c>
      <c r="G216" s="70">
        <v>0</v>
      </c>
      <c r="H216" s="70">
        <v>4.7E-2</v>
      </c>
      <c r="I216" s="70">
        <v>0</v>
      </c>
      <c r="J216" s="70">
        <v>0</v>
      </c>
      <c r="K216" s="70">
        <v>0</v>
      </c>
      <c r="L216" s="83"/>
      <c r="M216" s="83"/>
      <c r="N216" s="83"/>
      <c r="O216" s="83"/>
      <c r="P216" s="83"/>
      <c r="Q216" s="83"/>
      <c r="R216" s="83"/>
    </row>
    <row r="217" spans="2:19" s="67" customFormat="1" ht="15" customHeight="1" x14ac:dyDescent="0.2">
      <c r="B217" s="95" t="s">
        <v>199</v>
      </c>
      <c r="C217" s="70">
        <v>8.7879450000000006</v>
      </c>
      <c r="D217" s="70">
        <v>0.88786299999999996</v>
      </c>
      <c r="E217" s="70">
        <v>1.9650000000000001</v>
      </c>
      <c r="F217" s="70">
        <v>0.186</v>
      </c>
      <c r="G217" s="70">
        <v>0.23400000000000001</v>
      </c>
      <c r="H217" s="70">
        <v>0.70699999999999996</v>
      </c>
      <c r="I217" s="70">
        <v>0.22600000000000001</v>
      </c>
      <c r="J217" s="70">
        <v>0.39100000000000001</v>
      </c>
      <c r="K217" s="70">
        <v>0.11600000000000001</v>
      </c>
      <c r="L217" s="83"/>
      <c r="M217" s="83"/>
      <c r="N217" s="83"/>
      <c r="O217" s="83"/>
      <c r="P217" s="83"/>
      <c r="Q217" s="83"/>
      <c r="R217" s="83"/>
    </row>
    <row r="218" spans="2:19" ht="18" x14ac:dyDescent="0.25">
      <c r="B218" s="20" t="s">
        <v>26</v>
      </c>
      <c r="C218" s="74">
        <f t="shared" ref="C218:H218" si="113">SUM(C209:C217)</f>
        <v>-9.1929979999999993</v>
      </c>
      <c r="D218" s="74">
        <f t="shared" si="113"/>
        <v>-20.963101999999999</v>
      </c>
      <c r="E218" s="74">
        <f t="shared" si="113"/>
        <v>-50.420999999999992</v>
      </c>
      <c r="F218" s="74">
        <f t="shared" si="113"/>
        <v>-30.7</v>
      </c>
      <c r="G218" s="74">
        <f t="shared" si="113"/>
        <v>-34.695999999999998</v>
      </c>
      <c r="H218" s="74">
        <f t="shared" si="113"/>
        <v>-12.715999999999998</v>
      </c>
      <c r="I218" s="74">
        <f>SUM(I209:I217)</f>
        <v>-12.879999999999999</v>
      </c>
      <c r="J218" s="74">
        <f>SUM(J209:J217)</f>
        <v>-31.965000000000003</v>
      </c>
      <c r="K218" s="74">
        <f>SUM(K209:K217)</f>
        <v>-17.817999999999998</v>
      </c>
      <c r="L218" s="79">
        <f t="shared" ref="L218:R218" si="114">SUM(L209:L217)</f>
        <v>-27.668260000000004</v>
      </c>
      <c r="M218" s="79">
        <f t="shared" si="114"/>
        <v>-21.544705200000006</v>
      </c>
      <c r="N218" s="79">
        <f t="shared" si="114"/>
        <v>-13.151091599999999</v>
      </c>
      <c r="O218" s="79">
        <f t="shared" si="114"/>
        <v>-13.794475931999999</v>
      </c>
      <c r="P218" s="79">
        <f t="shared" si="114"/>
        <v>-14.469746075639998</v>
      </c>
      <c r="Q218" s="79">
        <f t="shared" si="114"/>
        <v>-15.178490653402799</v>
      </c>
      <c r="R218" s="79">
        <f t="shared" si="114"/>
        <v>-15.922377605533356</v>
      </c>
    </row>
    <row r="219" spans="2:19" x14ac:dyDescent="0.25">
      <c r="B219" s="95" t="s">
        <v>200</v>
      </c>
      <c r="C219" s="70">
        <v>0.80115599999999998</v>
      </c>
      <c r="D219" s="70">
        <v>0</v>
      </c>
      <c r="E219" s="70">
        <v>0</v>
      </c>
      <c r="F219" s="70">
        <v>0</v>
      </c>
      <c r="G219" s="70">
        <v>0</v>
      </c>
      <c r="H219" s="70">
        <v>0</v>
      </c>
      <c r="I219" s="70">
        <v>0</v>
      </c>
      <c r="J219" s="70">
        <v>0</v>
      </c>
      <c r="K219" s="70">
        <v>0</v>
      </c>
      <c r="L219" s="83"/>
      <c r="M219" s="83"/>
      <c r="N219" s="83"/>
      <c r="O219" s="83"/>
      <c r="P219" s="83"/>
      <c r="Q219" s="83"/>
      <c r="R219" s="83"/>
    </row>
    <row r="220" spans="2:19" x14ac:dyDescent="0.25">
      <c r="B220" s="95" t="s">
        <v>201</v>
      </c>
      <c r="C220" s="70">
        <v>0</v>
      </c>
      <c r="D220" s="70">
        <v>0</v>
      </c>
      <c r="E220" s="70">
        <v>24</v>
      </c>
      <c r="F220" s="70">
        <v>0</v>
      </c>
      <c r="G220" s="70">
        <v>0</v>
      </c>
      <c r="H220" s="70">
        <v>0</v>
      </c>
      <c r="I220" s="70">
        <v>0</v>
      </c>
      <c r="J220" s="70">
        <v>0</v>
      </c>
      <c r="K220" s="70">
        <v>0</v>
      </c>
      <c r="L220" s="83"/>
      <c r="M220" s="83"/>
      <c r="N220" s="83"/>
      <c r="O220" s="83"/>
      <c r="P220" s="83"/>
      <c r="Q220" s="83"/>
      <c r="R220" s="83"/>
    </row>
    <row r="221" spans="2:19" x14ac:dyDescent="0.25">
      <c r="B221" s="95" t="s">
        <v>202</v>
      </c>
      <c r="C221" s="70">
        <v>-1.0216780000000001</v>
      </c>
      <c r="D221" s="70">
        <v>-0.19724700000000001</v>
      </c>
      <c r="E221" s="70">
        <v>-0.23799999999999999</v>
      </c>
      <c r="F221" s="70">
        <v>-0.628</v>
      </c>
      <c r="G221" s="70">
        <v>-0.753</v>
      </c>
      <c r="H221" s="70">
        <v>-0.36299999999999999</v>
      </c>
      <c r="I221" s="70">
        <v>-0.02</v>
      </c>
      <c r="J221" s="70">
        <v>-3.0000000000000001E-3</v>
      </c>
      <c r="K221" s="70">
        <v>7.9000000000000001E-2</v>
      </c>
      <c r="L221" s="83"/>
      <c r="M221" s="83"/>
      <c r="N221" s="83"/>
      <c r="O221" s="83"/>
      <c r="P221" s="83"/>
      <c r="Q221" s="83"/>
      <c r="R221" s="83"/>
    </row>
    <row r="222" spans="2:19" x14ac:dyDescent="0.25">
      <c r="B222" s="95" t="s">
        <v>203</v>
      </c>
      <c r="C222" s="70">
        <v>0</v>
      </c>
      <c r="D222" s="70">
        <v>0</v>
      </c>
      <c r="E222" s="70">
        <v>0</v>
      </c>
      <c r="F222" s="70">
        <v>2.0619999999999998</v>
      </c>
      <c r="G222" s="70">
        <v>0.17799999999999999</v>
      </c>
      <c r="H222" s="70">
        <v>0.39</v>
      </c>
      <c r="I222" s="70">
        <v>0.66600000000000004</v>
      </c>
      <c r="J222" s="70">
        <v>1.167</v>
      </c>
      <c r="K222" s="70">
        <v>7.6769999999999996</v>
      </c>
      <c r="L222" s="83"/>
      <c r="M222" s="83"/>
      <c r="N222" s="83"/>
      <c r="O222" s="83"/>
      <c r="P222" s="83"/>
      <c r="Q222" s="83"/>
      <c r="R222" s="83"/>
    </row>
    <row r="223" spans="2:19" x14ac:dyDescent="0.25">
      <c r="B223" s="95" t="s">
        <v>204</v>
      </c>
      <c r="C223" s="70">
        <v>0</v>
      </c>
      <c r="D223" s="70">
        <v>0</v>
      </c>
      <c r="E223" s="70">
        <v>0</v>
      </c>
      <c r="F223" s="70">
        <v>0</v>
      </c>
      <c r="G223" s="70">
        <v>0</v>
      </c>
      <c r="H223" s="70">
        <v>0</v>
      </c>
      <c r="I223" s="70">
        <v>0</v>
      </c>
      <c r="J223" s="70">
        <v>0</v>
      </c>
      <c r="K223" s="70">
        <v>0</v>
      </c>
      <c r="L223" s="83"/>
      <c r="M223" s="83"/>
      <c r="N223" s="83"/>
      <c r="O223" s="83"/>
      <c r="P223" s="83"/>
      <c r="Q223" s="83"/>
      <c r="R223" s="83"/>
      <c r="S223" s="109"/>
    </row>
    <row r="224" spans="2:19" x14ac:dyDescent="0.25">
      <c r="B224" s="95" t="s">
        <v>205</v>
      </c>
      <c r="C224" s="70">
        <v>3.863</v>
      </c>
      <c r="D224" s="70">
        <v>7.9598170000000001</v>
      </c>
      <c r="E224" s="70">
        <v>21.885000000000002</v>
      </c>
      <c r="F224" s="70">
        <v>19.352</v>
      </c>
      <c r="G224" s="70">
        <v>22.856000000000002</v>
      </c>
      <c r="H224" s="70">
        <v>13.779</v>
      </c>
      <c r="I224" s="70">
        <v>10.215999999999999</v>
      </c>
      <c r="J224" s="70">
        <v>32.883000000000003</v>
      </c>
      <c r="K224" s="70">
        <v>32.493000000000002</v>
      </c>
      <c r="L224" s="83"/>
      <c r="M224" s="83"/>
      <c r="N224" s="83"/>
      <c r="O224" s="83"/>
      <c r="P224" s="83"/>
      <c r="Q224" s="83"/>
      <c r="R224" s="83"/>
    </row>
    <row r="225" spans="2:19" x14ac:dyDescent="0.25">
      <c r="B225" s="95" t="s">
        <v>206</v>
      </c>
      <c r="C225" s="70">
        <v>0.62339599999999995</v>
      </c>
      <c r="D225" s="70">
        <v>0.60940399999999995</v>
      </c>
      <c r="E225" s="70">
        <v>0</v>
      </c>
      <c r="F225" s="70">
        <v>1.429</v>
      </c>
      <c r="G225" s="70">
        <v>6.6020000000000003</v>
      </c>
      <c r="H225" s="70">
        <v>1.53</v>
      </c>
      <c r="I225" s="70">
        <v>0</v>
      </c>
      <c r="J225" s="70">
        <v>0</v>
      </c>
      <c r="K225" s="70">
        <v>0</v>
      </c>
      <c r="L225" s="83"/>
      <c r="M225" s="83"/>
      <c r="N225" s="83"/>
      <c r="O225" s="83"/>
      <c r="P225" s="83"/>
      <c r="Q225" s="83"/>
      <c r="R225" s="83"/>
    </row>
    <row r="226" spans="2:19" x14ac:dyDescent="0.25">
      <c r="B226" s="95" t="s">
        <v>207</v>
      </c>
      <c r="C226" s="70">
        <v>-11.515067999999999</v>
      </c>
      <c r="D226" s="70">
        <v>-5.2140940000000002</v>
      </c>
      <c r="E226" s="70">
        <v>-4.6440000000000001</v>
      </c>
      <c r="F226" s="70">
        <v>-11.734999999999999</v>
      </c>
      <c r="G226" s="70">
        <v>-15.154999999999999</v>
      </c>
      <c r="H226" s="70">
        <v>-16.837</v>
      </c>
      <c r="I226" s="70">
        <v>-17.984000000000002</v>
      </c>
      <c r="J226" s="70">
        <v>-28.431000000000001</v>
      </c>
      <c r="K226" s="70">
        <v>-23.904</v>
      </c>
      <c r="L226" s="83"/>
      <c r="M226" s="83"/>
      <c r="N226" s="83"/>
      <c r="O226" s="83"/>
      <c r="P226" s="83"/>
      <c r="Q226" s="83"/>
      <c r="R226" s="83"/>
    </row>
    <row r="227" spans="2:19" x14ac:dyDescent="0.25">
      <c r="B227" s="95" t="s">
        <v>208</v>
      </c>
      <c r="C227" s="70">
        <v>-0.69360100000000002</v>
      </c>
      <c r="D227" s="70">
        <v>0</v>
      </c>
      <c r="E227" s="70">
        <v>0</v>
      </c>
      <c r="F227" s="70">
        <v>-0.77600000000000002</v>
      </c>
      <c r="G227" s="70">
        <v>0</v>
      </c>
      <c r="H227" s="70">
        <v>-0.48799999999999999</v>
      </c>
      <c r="I227" s="70">
        <v>0</v>
      </c>
      <c r="J227" s="70">
        <v>0</v>
      </c>
      <c r="K227" s="70">
        <v>0</v>
      </c>
      <c r="L227" s="83"/>
      <c r="M227" s="83"/>
      <c r="N227" s="83"/>
      <c r="O227" s="83"/>
      <c r="P227" s="83"/>
      <c r="Q227" s="83"/>
      <c r="R227" s="83"/>
    </row>
    <row r="228" spans="2:19" x14ac:dyDescent="0.25">
      <c r="B228" s="95" t="s">
        <v>209</v>
      </c>
      <c r="C228" s="70">
        <v>-5.0102000000000001E-2</v>
      </c>
      <c r="D228" s="70">
        <v>-0.38010899999999997</v>
      </c>
      <c r="E228" s="70">
        <v>-0.35899999999999999</v>
      </c>
      <c r="F228" s="70">
        <v>-8.7999999999999995E-2</v>
      </c>
      <c r="G228" s="70">
        <v>-5.5E-2</v>
      </c>
      <c r="H228" s="70">
        <v>-5.2999999999999999E-2</v>
      </c>
      <c r="I228" s="70">
        <v>-4.1000000000000002E-2</v>
      </c>
      <c r="J228" s="70">
        <v>-2.5000000000000001E-2</v>
      </c>
      <c r="K228" s="70">
        <v>-3.2000000000000001E-2</v>
      </c>
      <c r="L228" s="83">
        <f t="shared" ref="L228:R228" si="115">-39%*K108*5%</f>
        <v>-9.790949999999915E-2</v>
      </c>
      <c r="M228" s="83">
        <f t="shared" si="115"/>
        <v>-0.174356576322342</v>
      </c>
      <c r="N228" s="83">
        <f t="shared" si="115"/>
        <v>-0.23593089327140945</v>
      </c>
      <c r="O228" s="83">
        <f t="shared" si="115"/>
        <v>-0.33209169487509643</v>
      </c>
      <c r="P228" s="83">
        <f t="shared" si="115"/>
        <v>-0.43980257415530694</v>
      </c>
      <c r="Q228" s="83">
        <f t="shared" si="115"/>
        <v>-0.55892158815011761</v>
      </c>
      <c r="R228" s="83">
        <f t="shared" si="115"/>
        <v>-0.69475430196833399</v>
      </c>
      <c r="S228" s="62"/>
    </row>
    <row r="229" spans="2:19" x14ac:dyDescent="0.25">
      <c r="B229" s="95" t="s">
        <v>210</v>
      </c>
      <c r="C229" s="70">
        <v>0</v>
      </c>
      <c r="D229" s="70">
        <v>0</v>
      </c>
      <c r="E229" s="70">
        <v>0</v>
      </c>
      <c r="F229" s="70">
        <v>0</v>
      </c>
      <c r="G229" s="70">
        <v>0</v>
      </c>
      <c r="H229" s="70">
        <v>0</v>
      </c>
      <c r="I229" s="70">
        <v>0</v>
      </c>
      <c r="J229" s="70">
        <v>0</v>
      </c>
      <c r="K229" s="70">
        <v>0</v>
      </c>
      <c r="L229" s="83"/>
      <c r="M229" s="83"/>
      <c r="N229" s="83"/>
      <c r="O229" s="83"/>
      <c r="P229" s="83"/>
      <c r="Q229" s="83"/>
      <c r="R229" s="83"/>
    </row>
    <row r="230" spans="2:19" ht="18" x14ac:dyDescent="0.25">
      <c r="B230" s="20" t="s">
        <v>27</v>
      </c>
      <c r="C230" s="74">
        <f t="shared" ref="C230:H230" si="116">SUM(C219:C229)</f>
        <v>-7.9928970000000001</v>
      </c>
      <c r="D230" s="74">
        <f t="shared" si="116"/>
        <v>2.7777709999999995</v>
      </c>
      <c r="E230" s="74">
        <f t="shared" si="116"/>
        <v>40.644000000000005</v>
      </c>
      <c r="F230" s="74">
        <f>SUM(F219:F229)</f>
        <v>9.6160000000000014</v>
      </c>
      <c r="G230" s="74">
        <f t="shared" si="116"/>
        <v>13.673000000000004</v>
      </c>
      <c r="H230" s="74">
        <f t="shared" si="116"/>
        <v>-2.0420000000000011</v>
      </c>
      <c r="I230" s="74">
        <f>SUM(I219:I229)</f>
        <v>-7.163000000000002</v>
      </c>
      <c r="J230" s="74">
        <f>SUM(J219:J229)</f>
        <v>5.5910000000000029</v>
      </c>
      <c r="K230" s="74">
        <f>SUM(K219:K229)</f>
        <v>16.313000000000002</v>
      </c>
      <c r="L230" s="79">
        <f t="shared" ref="L230:R230" si="117">SUM(L219:L229)</f>
        <v>-9.790949999999915E-2</v>
      </c>
      <c r="M230" s="79">
        <f t="shared" si="117"/>
        <v>-0.174356576322342</v>
      </c>
      <c r="N230" s="79">
        <f t="shared" si="117"/>
        <v>-0.23593089327140945</v>
      </c>
      <c r="O230" s="79">
        <f t="shared" si="117"/>
        <v>-0.33209169487509643</v>
      </c>
      <c r="P230" s="79">
        <f t="shared" si="117"/>
        <v>-0.43980257415530694</v>
      </c>
      <c r="Q230" s="79">
        <f t="shared" si="117"/>
        <v>-0.55892158815011761</v>
      </c>
      <c r="R230" s="79">
        <f t="shared" si="117"/>
        <v>-0.69475430196833399</v>
      </c>
    </row>
    <row r="231" spans="2:19" x14ac:dyDescent="0.25">
      <c r="B231" s="16" t="s">
        <v>52</v>
      </c>
      <c r="C231" s="70"/>
      <c r="D231" s="70"/>
      <c r="E231" s="70"/>
      <c r="F231" s="70"/>
      <c r="G231" s="70"/>
      <c r="H231" s="70"/>
      <c r="I231" s="70"/>
      <c r="J231" s="70"/>
      <c r="K231" s="70"/>
      <c r="L231" s="69"/>
      <c r="M231" s="69"/>
      <c r="N231" s="69"/>
      <c r="O231" s="69"/>
      <c r="P231" s="69"/>
      <c r="Q231" s="69"/>
      <c r="R231" s="69"/>
    </row>
    <row r="232" spans="2:19" ht="18" x14ac:dyDescent="0.25">
      <c r="B232" s="20"/>
      <c r="C232" s="20"/>
      <c r="D232" s="20"/>
      <c r="E232" s="20"/>
      <c r="F232" s="20"/>
      <c r="G232" s="20"/>
      <c r="H232" s="20"/>
      <c r="I232" s="20"/>
      <c r="J232" s="20"/>
      <c r="K232" s="20"/>
      <c r="L232" s="120"/>
      <c r="M232" s="20"/>
      <c r="N232" s="91"/>
      <c r="O232" s="91"/>
      <c r="P232" s="91"/>
      <c r="Q232" s="91"/>
      <c r="R232" s="91"/>
    </row>
    <row r="233" spans="2:19" ht="18" x14ac:dyDescent="0.25">
      <c r="B233" s="20" t="s">
        <v>28</v>
      </c>
      <c r="C233" s="74">
        <f t="shared" ref="C233:H233" si="118">C208+C218+C230</f>
        <v>3.5071769999999907</v>
      </c>
      <c r="D233" s="74">
        <f t="shared" si="118"/>
        <v>-3.4194169999999993</v>
      </c>
      <c r="E233" s="74">
        <f t="shared" si="118"/>
        <v>1.9019999999999868</v>
      </c>
      <c r="F233" s="74">
        <f t="shared" si="118"/>
        <v>1.4200000000000141</v>
      </c>
      <c r="G233" s="74">
        <f t="shared" si="118"/>
        <v>-6.5259999999999945</v>
      </c>
      <c r="H233" s="74">
        <f t="shared" si="118"/>
        <v>1.3889999999999856</v>
      </c>
      <c r="I233" s="74">
        <f>I208+I218+I230</f>
        <v>-0.92799999999995642</v>
      </c>
      <c r="J233" s="74">
        <f>J208+J218+J230</f>
        <v>4.965000000000023</v>
      </c>
      <c r="K233" s="74">
        <f>K208+K218+K230</f>
        <v>8.9999999999612612E-3</v>
      </c>
      <c r="L233" s="79">
        <f t="shared" ref="L233:R233" si="119">L208+L218+L230</f>
        <v>-1.6098020155936998</v>
      </c>
      <c r="M233" s="79">
        <f t="shared" si="119"/>
        <v>17.014459864859603</v>
      </c>
      <c r="N233" s="79">
        <f t="shared" si="119"/>
        <v>23.358391193937798</v>
      </c>
      <c r="O233" s="79">
        <f t="shared" si="119"/>
        <v>28.509563431962746</v>
      </c>
      <c r="P233" s="79">
        <f t="shared" si="119"/>
        <v>34.320785660001526</v>
      </c>
      <c r="Q233" s="79">
        <f t="shared" si="119"/>
        <v>40.481713402134574</v>
      </c>
      <c r="R233" s="79">
        <f t="shared" si="119"/>
        <v>47.497567051682609</v>
      </c>
    </row>
    <row r="234" spans="2:19" x14ac:dyDescent="0.25">
      <c r="B234" s="66" t="s">
        <v>29</v>
      </c>
      <c r="C234" s="70">
        <v>8.181654</v>
      </c>
      <c r="D234" s="70">
        <f t="shared" ref="D234:K234" si="120">C144</f>
        <v>11.688831</v>
      </c>
      <c r="E234" s="70">
        <f t="shared" si="120"/>
        <v>8.2694150000000004</v>
      </c>
      <c r="F234" s="70">
        <f t="shared" si="120"/>
        <v>10.170999999999999</v>
      </c>
      <c r="G234" s="70">
        <f t="shared" si="120"/>
        <v>11.590999999999999</v>
      </c>
      <c r="H234" s="70">
        <f t="shared" si="120"/>
        <v>5.0650000000000004</v>
      </c>
      <c r="I234" s="70">
        <f t="shared" si="120"/>
        <v>6.4539999999999997</v>
      </c>
      <c r="J234" s="70">
        <f t="shared" si="120"/>
        <v>5.5259999999999998</v>
      </c>
      <c r="K234" s="70">
        <f t="shared" si="120"/>
        <v>10.491</v>
      </c>
      <c r="L234" s="83">
        <f>+K235</f>
        <v>10.499999999999961</v>
      </c>
      <c r="M234" s="83">
        <f t="shared" ref="M234:R234" si="121">+L235</f>
        <v>8.8901979844062602</v>
      </c>
      <c r="N234" s="83">
        <f t="shared" si="121"/>
        <v>25.904657849265863</v>
      </c>
      <c r="O234" s="83">
        <f t="shared" si="121"/>
        <v>49.263049043203665</v>
      </c>
      <c r="P234" s="83">
        <f t="shared" si="121"/>
        <v>77.772612475166412</v>
      </c>
      <c r="Q234" s="83">
        <f t="shared" si="121"/>
        <v>112.09339813516794</v>
      </c>
      <c r="R234" s="83">
        <f t="shared" si="121"/>
        <v>152.57511153730252</v>
      </c>
    </row>
    <row r="235" spans="2:19" ht="18" x14ac:dyDescent="0.25">
      <c r="B235" s="20" t="s">
        <v>30</v>
      </c>
      <c r="C235" s="74">
        <f t="shared" ref="C235:H235" si="122">C233+C234</f>
        <v>11.68883099999999</v>
      </c>
      <c r="D235" s="74">
        <f t="shared" si="122"/>
        <v>8.2694140000000012</v>
      </c>
      <c r="E235" s="74">
        <f t="shared" si="122"/>
        <v>10.171414999999987</v>
      </c>
      <c r="F235" s="74">
        <f t="shared" si="122"/>
        <v>11.591000000000014</v>
      </c>
      <c r="G235" s="74">
        <f t="shared" si="122"/>
        <v>5.0650000000000048</v>
      </c>
      <c r="H235" s="74">
        <f t="shared" si="122"/>
        <v>6.4539999999999864</v>
      </c>
      <c r="I235" s="74">
        <f>I233+I234</f>
        <v>5.5260000000000433</v>
      </c>
      <c r="J235" s="74">
        <f>J233+J234</f>
        <v>10.491000000000023</v>
      </c>
      <c r="K235" s="74">
        <f>K233+K234</f>
        <v>10.499999999999961</v>
      </c>
      <c r="L235" s="79">
        <f t="shared" ref="L235:R235" si="123">L233+L234</f>
        <v>8.8901979844062602</v>
      </c>
      <c r="M235" s="79">
        <f t="shared" si="123"/>
        <v>25.904657849265863</v>
      </c>
      <c r="N235" s="79">
        <f t="shared" si="123"/>
        <v>49.263049043203665</v>
      </c>
      <c r="O235" s="79">
        <f t="shared" si="123"/>
        <v>77.772612475166412</v>
      </c>
      <c r="P235" s="79">
        <f t="shared" si="123"/>
        <v>112.09339813516794</v>
      </c>
      <c r="Q235" s="79">
        <f t="shared" si="123"/>
        <v>152.57511153730252</v>
      </c>
      <c r="R235" s="79">
        <f t="shared" si="123"/>
        <v>200.07267858898513</v>
      </c>
    </row>
    <row r="236" spans="2:19" ht="18.75" x14ac:dyDescent="0.4">
      <c r="B236" s="48"/>
      <c r="C236" s="128">
        <f t="shared" ref="C236:J236" si="124">+C235-C144</f>
        <v>0</v>
      </c>
      <c r="D236" s="128">
        <f t="shared" si="124"/>
        <v>-9.9999999925159955E-7</v>
      </c>
      <c r="E236" s="128">
        <f t="shared" si="124"/>
        <v>4.1499999998784176E-4</v>
      </c>
      <c r="F236" s="128">
        <f t="shared" si="124"/>
        <v>1.4210854715202004E-14</v>
      </c>
      <c r="G236" s="128">
        <f t="shared" si="124"/>
        <v>0</v>
      </c>
      <c r="H236" s="128">
        <f t="shared" si="124"/>
        <v>-1.3322676295501878E-14</v>
      </c>
      <c r="I236" s="128">
        <f t="shared" si="124"/>
        <v>4.3520742565306136E-14</v>
      </c>
      <c r="J236" s="128">
        <f t="shared" si="124"/>
        <v>2.3092638912203256E-14</v>
      </c>
      <c r="K236" s="128">
        <f t="shared" ref="K236" si="125">+K235-K144</f>
        <v>-3.907985046680551E-14</v>
      </c>
      <c r="L236" s="128">
        <f t="shared" ref="L236" si="126">+L235-L144</f>
        <v>0</v>
      </c>
      <c r="M236" s="128">
        <f t="shared" ref="M236" si="127">+M235-M144</f>
        <v>0</v>
      </c>
      <c r="N236" s="128">
        <f t="shared" ref="N236" si="128">+N235-N144</f>
        <v>0</v>
      </c>
      <c r="O236" s="128">
        <f t="shared" ref="O236" si="129">+O235-O144</f>
        <v>0</v>
      </c>
      <c r="P236" s="128">
        <f t="shared" ref="P236" si="130">+P235-P144</f>
        <v>0</v>
      </c>
      <c r="Q236" s="128">
        <f t="shared" ref="Q236" si="131">+Q235-Q144</f>
        <v>0</v>
      </c>
      <c r="R236" s="128">
        <f t="shared" ref="R236" si="132">+R235-R144</f>
        <v>0</v>
      </c>
    </row>
    <row r="237" spans="2:19" x14ac:dyDescent="0.25">
      <c r="B237" s="54" t="s">
        <v>31</v>
      </c>
      <c r="C237" s="42">
        <f>+C238</f>
        <v>29.985936999999996</v>
      </c>
      <c r="D237" s="42">
        <f t="shared" ref="D237:K237" si="133">+D238</f>
        <v>32.731661000000003</v>
      </c>
      <c r="E237" s="42">
        <f t="shared" si="133"/>
        <v>62.819000000000003</v>
      </c>
      <c r="F237" s="42">
        <f t="shared" si="133"/>
        <v>66.734999999999999</v>
      </c>
      <c r="G237" s="42">
        <f t="shared" si="133"/>
        <v>74.094999999999999</v>
      </c>
      <c r="H237" s="42">
        <f t="shared" si="133"/>
        <v>68.804999999999993</v>
      </c>
      <c r="I237" s="42">
        <f t="shared" si="133"/>
        <v>63.249999999999993</v>
      </c>
      <c r="J237" s="42">
        <f t="shared" si="133"/>
        <v>67.33</v>
      </c>
      <c r="K237" s="42">
        <f t="shared" si="133"/>
        <v>111.61</v>
      </c>
      <c r="L237" s="24">
        <f t="shared" ref="L237" si="134">+L238</f>
        <v>111.61</v>
      </c>
      <c r="M237" s="24">
        <f t="shared" ref="M237" si="135">+M238</f>
        <v>111.61</v>
      </c>
      <c r="N237" s="24">
        <f t="shared" ref="N237" si="136">+N238</f>
        <v>111.61</v>
      </c>
      <c r="O237" s="24">
        <f t="shared" ref="O237" si="137">+O238</f>
        <v>111.61</v>
      </c>
      <c r="P237" s="24">
        <f t="shared" ref="P237" si="138">+P238</f>
        <v>111.61</v>
      </c>
      <c r="Q237" s="24">
        <f t="shared" ref="Q237" si="139">+Q238</f>
        <v>111.61</v>
      </c>
      <c r="R237" s="24">
        <f t="shared" ref="R237" si="140">+R238</f>
        <v>111.61</v>
      </c>
    </row>
    <row r="238" spans="2:19" x14ac:dyDescent="0.25">
      <c r="B238" s="51" t="s">
        <v>58</v>
      </c>
      <c r="C238" s="50">
        <f t="shared" ref="C238:G238" si="141">+C162+C163+C170+C171+C164+C172</f>
        <v>29.985936999999996</v>
      </c>
      <c r="D238" s="50">
        <f t="shared" si="141"/>
        <v>32.731661000000003</v>
      </c>
      <c r="E238" s="50">
        <f t="shared" si="141"/>
        <v>62.819000000000003</v>
      </c>
      <c r="F238" s="50">
        <f t="shared" si="141"/>
        <v>66.734999999999999</v>
      </c>
      <c r="G238" s="50">
        <f t="shared" si="141"/>
        <v>74.094999999999999</v>
      </c>
      <c r="H238" s="50">
        <f t="shared" ref="H238:I238" si="142">+H162+H163+H170+H171+H164+H172</f>
        <v>68.804999999999993</v>
      </c>
      <c r="I238" s="50">
        <f t="shared" si="142"/>
        <v>63.249999999999993</v>
      </c>
      <c r="J238" s="50">
        <f>+J162+J163+J170+J171+J164+J172</f>
        <v>67.33</v>
      </c>
      <c r="K238" s="50">
        <f>+K162+K163+K170+K171+K164+K172</f>
        <v>111.61</v>
      </c>
      <c r="L238" s="52">
        <f t="shared" ref="L238:R238" si="143">+L162+L163+L170+L171+L164+L172</f>
        <v>111.61</v>
      </c>
      <c r="M238" s="52">
        <f t="shared" si="143"/>
        <v>111.61</v>
      </c>
      <c r="N238" s="52">
        <f t="shared" si="143"/>
        <v>111.61</v>
      </c>
      <c r="O238" s="52">
        <f t="shared" si="143"/>
        <v>111.61</v>
      </c>
      <c r="P238" s="52">
        <f t="shared" si="143"/>
        <v>111.61</v>
      </c>
      <c r="Q238" s="52">
        <f t="shared" si="143"/>
        <v>111.61</v>
      </c>
      <c r="R238" s="52">
        <f t="shared" si="143"/>
        <v>111.61</v>
      </c>
    </row>
    <row r="239" spans="2:19" x14ac:dyDescent="0.25">
      <c r="B239" s="54" t="s">
        <v>32</v>
      </c>
      <c r="C239" s="42">
        <f t="shared" ref="C239:K239" si="144">+SUM(C240:C240)</f>
        <v>11.688831</v>
      </c>
      <c r="D239" s="42">
        <f t="shared" si="144"/>
        <v>8.2694150000000004</v>
      </c>
      <c r="E239" s="42">
        <f t="shared" si="144"/>
        <v>10.170999999999999</v>
      </c>
      <c r="F239" s="42">
        <f t="shared" si="144"/>
        <v>11.590999999999999</v>
      </c>
      <c r="G239" s="42">
        <f t="shared" si="144"/>
        <v>5.0650000000000004</v>
      </c>
      <c r="H239" s="42">
        <f t="shared" si="144"/>
        <v>6.4539999999999997</v>
      </c>
      <c r="I239" s="42">
        <f t="shared" si="144"/>
        <v>5.5259999999999998</v>
      </c>
      <c r="J239" s="42">
        <f t="shared" si="144"/>
        <v>10.491</v>
      </c>
      <c r="K239" s="42">
        <f t="shared" si="144"/>
        <v>10.5</v>
      </c>
      <c r="L239" s="24">
        <f t="shared" ref="L239:R239" si="145">+SUM(L240:L240)</f>
        <v>8.8901979844062602</v>
      </c>
      <c r="M239" s="24">
        <f t="shared" si="145"/>
        <v>25.904657849265863</v>
      </c>
      <c r="N239" s="24">
        <f t="shared" si="145"/>
        <v>49.263049043203665</v>
      </c>
      <c r="O239" s="24">
        <f t="shared" si="145"/>
        <v>77.772612475166412</v>
      </c>
      <c r="P239" s="24">
        <f t="shared" si="145"/>
        <v>112.09339813516794</v>
      </c>
      <c r="Q239" s="24">
        <f t="shared" si="145"/>
        <v>152.57511153730252</v>
      </c>
      <c r="R239" s="24">
        <f t="shared" si="145"/>
        <v>200.07267858898513</v>
      </c>
    </row>
    <row r="240" spans="2:19" x14ac:dyDescent="0.25">
      <c r="B240" s="51" t="s">
        <v>15</v>
      </c>
      <c r="C240" s="70">
        <f t="shared" ref="C240:G240" si="146">+C144</f>
        <v>11.688831</v>
      </c>
      <c r="D240" s="70">
        <f t="shared" si="146"/>
        <v>8.2694150000000004</v>
      </c>
      <c r="E240" s="70">
        <f t="shared" si="146"/>
        <v>10.170999999999999</v>
      </c>
      <c r="F240" s="70">
        <f t="shared" si="146"/>
        <v>11.590999999999999</v>
      </c>
      <c r="G240" s="70">
        <f t="shared" si="146"/>
        <v>5.0650000000000004</v>
      </c>
      <c r="H240" s="70">
        <f t="shared" ref="H240:I240" si="147">+H144</f>
        <v>6.4539999999999997</v>
      </c>
      <c r="I240" s="70">
        <f t="shared" si="147"/>
        <v>5.5259999999999998</v>
      </c>
      <c r="J240" s="70">
        <f t="shared" ref="J240:R240" si="148">+J144</f>
        <v>10.491</v>
      </c>
      <c r="K240" s="70">
        <f t="shared" ref="K240" si="149">+K144</f>
        <v>10.5</v>
      </c>
      <c r="L240" s="83">
        <f t="shared" si="148"/>
        <v>8.8901979844062602</v>
      </c>
      <c r="M240" s="83">
        <f t="shared" si="148"/>
        <v>25.904657849265863</v>
      </c>
      <c r="N240" s="83">
        <f t="shared" si="148"/>
        <v>49.263049043203665</v>
      </c>
      <c r="O240" s="83">
        <f t="shared" si="148"/>
        <v>77.772612475166412</v>
      </c>
      <c r="P240" s="83">
        <f t="shared" si="148"/>
        <v>112.09339813516794</v>
      </c>
      <c r="Q240" s="83">
        <f t="shared" si="148"/>
        <v>152.57511153730252</v>
      </c>
      <c r="R240" s="83">
        <f t="shared" si="148"/>
        <v>200.07267858898513</v>
      </c>
    </row>
    <row r="241" spans="2:18" x14ac:dyDescent="0.25">
      <c r="B241" s="54" t="s">
        <v>33</v>
      </c>
      <c r="C241" s="42">
        <f>+C237-C239</f>
        <v>18.297105999999996</v>
      </c>
      <c r="D241" s="42">
        <f t="shared" ref="D241:J241" si="150">+D237-D239</f>
        <v>24.462246</v>
      </c>
      <c r="E241" s="42">
        <f t="shared" si="150"/>
        <v>52.648000000000003</v>
      </c>
      <c r="F241" s="42">
        <f t="shared" si="150"/>
        <v>55.143999999999998</v>
      </c>
      <c r="G241" s="42">
        <f t="shared" si="150"/>
        <v>69.03</v>
      </c>
      <c r="H241" s="42">
        <f t="shared" si="150"/>
        <v>62.350999999999992</v>
      </c>
      <c r="I241" s="42">
        <f t="shared" si="150"/>
        <v>57.72399999999999</v>
      </c>
      <c r="J241" s="42">
        <f t="shared" si="150"/>
        <v>56.838999999999999</v>
      </c>
      <c r="K241" s="42">
        <f t="shared" ref="K241" si="151">+K237-K239</f>
        <v>101.11</v>
      </c>
      <c r="L241" s="24">
        <f t="shared" ref="L241:R241" si="152">+L237-L239</f>
        <v>102.71980201559374</v>
      </c>
      <c r="M241" s="24">
        <f t="shared" si="152"/>
        <v>85.70534215073414</v>
      </c>
      <c r="N241" s="24">
        <f t="shared" si="152"/>
        <v>62.346950956796334</v>
      </c>
      <c r="O241" s="24">
        <f t="shared" si="152"/>
        <v>33.837387524833588</v>
      </c>
      <c r="P241" s="24">
        <f t="shared" si="152"/>
        <v>-0.4833981351679455</v>
      </c>
      <c r="Q241" s="24">
        <f t="shared" si="152"/>
        <v>-40.965111537302519</v>
      </c>
      <c r="R241" s="24">
        <f t="shared" si="152"/>
        <v>-88.462678588985128</v>
      </c>
    </row>
    <row r="242" spans="2:18" ht="18" x14ac:dyDescent="0.25">
      <c r="B242" s="20" t="s">
        <v>34</v>
      </c>
      <c r="C242" s="49"/>
      <c r="D242" s="49">
        <f>+D241-C241</f>
        <v>6.1651400000000045</v>
      </c>
      <c r="E242" s="49">
        <f t="shared" ref="E242:K242" si="153">+E241-D241</f>
        <v>28.185754000000003</v>
      </c>
      <c r="F242" s="49">
        <f t="shared" si="153"/>
        <v>2.4959999999999951</v>
      </c>
      <c r="G242" s="49">
        <f t="shared" si="153"/>
        <v>13.886000000000003</v>
      </c>
      <c r="H242" s="49">
        <f t="shared" si="153"/>
        <v>-6.6790000000000092</v>
      </c>
      <c r="I242" s="49">
        <f t="shared" si="153"/>
        <v>-4.6270000000000024</v>
      </c>
      <c r="J242" s="49">
        <f t="shared" si="153"/>
        <v>-0.88499999999999091</v>
      </c>
      <c r="K242" s="49">
        <f t="shared" si="153"/>
        <v>44.271000000000001</v>
      </c>
      <c r="L242" s="96">
        <f t="shared" ref="L242" si="154">+L241-J241</f>
        <v>45.880802015593744</v>
      </c>
      <c r="M242" s="96">
        <f t="shared" ref="M242" si="155">+M241-L241</f>
        <v>-17.014459864859603</v>
      </c>
      <c r="N242" s="96">
        <f t="shared" ref="N242" si="156">+N241-M241</f>
        <v>-23.358391193937805</v>
      </c>
      <c r="O242" s="96">
        <f t="shared" ref="O242" si="157">+O241-N241</f>
        <v>-28.509563431962746</v>
      </c>
      <c r="P242" s="96">
        <f t="shared" ref="P242" si="158">+P241-O241</f>
        <v>-34.320785660001533</v>
      </c>
      <c r="Q242" s="96">
        <f t="shared" ref="Q242" si="159">+Q241-P241</f>
        <v>-40.481713402134574</v>
      </c>
      <c r="R242" s="96">
        <f t="shared" ref="R242" si="160">+R241-Q241</f>
        <v>-47.497567051682609</v>
      </c>
    </row>
    <row r="243" spans="2:18" x14ac:dyDescent="0.25">
      <c r="C243" s="53"/>
      <c r="D243" s="53"/>
      <c r="E243" s="59"/>
      <c r="F243" s="59"/>
      <c r="G243" s="59"/>
      <c r="H243" s="59"/>
      <c r="I243" s="59"/>
      <c r="J243" s="59"/>
      <c r="K243" s="59"/>
      <c r="L243" s="59"/>
      <c r="M243" s="59"/>
      <c r="N243" s="59"/>
      <c r="O243" s="59"/>
      <c r="P243" s="59"/>
      <c r="Q243" s="59"/>
      <c r="R243" s="59"/>
    </row>
    <row r="244" spans="2:18" x14ac:dyDescent="0.25">
      <c r="B244" s="51" t="s">
        <v>46</v>
      </c>
      <c r="C244" s="50">
        <f>+C237</f>
        <v>29.985936999999996</v>
      </c>
      <c r="D244" s="50">
        <f t="shared" ref="D244:J244" si="161">+D237</f>
        <v>32.731661000000003</v>
      </c>
      <c r="E244" s="50">
        <f t="shared" si="161"/>
        <v>62.819000000000003</v>
      </c>
      <c r="F244" s="50">
        <f t="shared" si="161"/>
        <v>66.734999999999999</v>
      </c>
      <c r="G244" s="50">
        <f t="shared" si="161"/>
        <v>74.094999999999999</v>
      </c>
      <c r="H244" s="50">
        <f t="shared" si="161"/>
        <v>68.804999999999993</v>
      </c>
      <c r="I244" s="50">
        <f t="shared" si="161"/>
        <v>63.249999999999993</v>
      </c>
      <c r="J244" s="50">
        <f t="shared" si="161"/>
        <v>67.33</v>
      </c>
      <c r="K244" s="50">
        <f t="shared" ref="K244" si="162">+K237</f>
        <v>111.61</v>
      </c>
      <c r="L244" s="52">
        <f t="shared" ref="L244:R244" si="163">+L237</f>
        <v>111.61</v>
      </c>
      <c r="M244" s="52">
        <f t="shared" si="163"/>
        <v>111.61</v>
      </c>
      <c r="N244" s="52">
        <f t="shared" si="163"/>
        <v>111.61</v>
      </c>
      <c r="O244" s="52">
        <f t="shared" si="163"/>
        <v>111.61</v>
      </c>
      <c r="P244" s="52">
        <f t="shared" si="163"/>
        <v>111.61</v>
      </c>
      <c r="Q244" s="52">
        <f t="shared" si="163"/>
        <v>111.61</v>
      </c>
      <c r="R244" s="52">
        <f t="shared" si="163"/>
        <v>111.61</v>
      </c>
    </row>
    <row r="245" spans="2:18" x14ac:dyDescent="0.25">
      <c r="B245" s="51" t="s">
        <v>53</v>
      </c>
      <c r="C245" s="50">
        <f>+C241</f>
        <v>18.297105999999996</v>
      </c>
      <c r="D245" s="50">
        <f t="shared" ref="D245:J245" si="164">+D241</f>
        <v>24.462246</v>
      </c>
      <c r="E245" s="50">
        <f t="shared" si="164"/>
        <v>52.648000000000003</v>
      </c>
      <c r="F245" s="50">
        <f t="shared" si="164"/>
        <v>55.143999999999998</v>
      </c>
      <c r="G245" s="50">
        <f t="shared" si="164"/>
        <v>69.03</v>
      </c>
      <c r="H245" s="50">
        <f t="shared" si="164"/>
        <v>62.350999999999992</v>
      </c>
      <c r="I245" s="50">
        <f t="shared" si="164"/>
        <v>57.72399999999999</v>
      </c>
      <c r="J245" s="50">
        <f t="shared" si="164"/>
        <v>56.838999999999999</v>
      </c>
      <c r="K245" s="50">
        <f t="shared" ref="K245" si="165">+K241</f>
        <v>101.11</v>
      </c>
      <c r="L245" s="52">
        <f t="shared" ref="L245:R245" si="166">+L241</f>
        <v>102.71980201559374</v>
      </c>
      <c r="M245" s="52">
        <f t="shared" si="166"/>
        <v>85.70534215073414</v>
      </c>
      <c r="N245" s="52">
        <f t="shared" si="166"/>
        <v>62.346950956796334</v>
      </c>
      <c r="O245" s="52">
        <f t="shared" si="166"/>
        <v>33.837387524833588</v>
      </c>
      <c r="P245" s="52">
        <f t="shared" si="166"/>
        <v>-0.4833981351679455</v>
      </c>
      <c r="Q245" s="52">
        <f t="shared" si="166"/>
        <v>-40.965111537302519</v>
      </c>
      <c r="R245" s="52">
        <f t="shared" si="166"/>
        <v>-88.462678588985128</v>
      </c>
    </row>
    <row r="246" spans="2:18" x14ac:dyDescent="0.25">
      <c r="B246" s="51" t="s">
        <v>13</v>
      </c>
      <c r="C246" s="50">
        <f>+C146</f>
        <v>203.33710600000001</v>
      </c>
      <c r="D246" s="50">
        <f t="shared" ref="D246:J246" si="167">+D146</f>
        <v>219.675048</v>
      </c>
      <c r="E246" s="50">
        <f t="shared" si="167"/>
        <v>313.61500000000001</v>
      </c>
      <c r="F246" s="50">
        <f t="shared" si="167"/>
        <v>317.15100000000001</v>
      </c>
      <c r="G246" s="50">
        <f t="shared" si="167"/>
        <v>324.976</v>
      </c>
      <c r="H246" s="50">
        <f t="shared" si="167"/>
        <v>321.19100000000003</v>
      </c>
      <c r="I246" s="50">
        <f t="shared" si="167"/>
        <v>330.548</v>
      </c>
      <c r="J246" s="50">
        <f t="shared" si="167"/>
        <v>344.85300000000001</v>
      </c>
      <c r="K246" s="50">
        <f t="shared" ref="K246" si="168">+K146</f>
        <v>394.68600000000004</v>
      </c>
      <c r="L246" s="52">
        <f t="shared" ref="L246:R246" si="169">+L146</f>
        <v>408.22231088215415</v>
      </c>
      <c r="M246" s="52">
        <f t="shared" si="169"/>
        <v>419.57424464594067</v>
      </c>
      <c r="N246" s="52">
        <f t="shared" si="169"/>
        <v>440.49651512839688</v>
      </c>
      <c r="O246" s="52">
        <f t="shared" si="169"/>
        <v>467.09573772054671</v>
      </c>
      <c r="P246" s="52">
        <f t="shared" si="169"/>
        <v>499.89271457380812</v>
      </c>
      <c r="Q246" s="52">
        <f t="shared" si="169"/>
        <v>540.00621531047489</v>
      </c>
      <c r="R246" s="52">
        <f t="shared" si="169"/>
        <v>588.45293206240001</v>
      </c>
    </row>
    <row r="247" spans="2:18" x14ac:dyDescent="0.25">
      <c r="B247" s="51" t="s">
        <v>47</v>
      </c>
      <c r="C247" s="50">
        <f>+C159</f>
        <v>141.55924400000001</v>
      </c>
      <c r="D247" s="50">
        <f t="shared" ref="D247:J247" si="170">+D159</f>
        <v>149.73966200000001</v>
      </c>
      <c r="E247" s="50">
        <f t="shared" si="170"/>
        <v>178.13800000000001</v>
      </c>
      <c r="F247" s="50">
        <f t="shared" si="170"/>
        <v>184.47800000000001</v>
      </c>
      <c r="G247" s="50">
        <f t="shared" si="170"/>
        <v>188.51399999999998</v>
      </c>
      <c r="H247" s="50">
        <f t="shared" si="170"/>
        <v>194.553</v>
      </c>
      <c r="I247" s="50">
        <f t="shared" si="170"/>
        <v>204.25400000000005</v>
      </c>
      <c r="J247" s="50">
        <f t="shared" si="170"/>
        <v>213.95000000000002</v>
      </c>
      <c r="K247" s="50">
        <f t="shared" ref="K247" si="171">+K159</f>
        <v>220.45</v>
      </c>
      <c r="L247" s="52">
        <f t="shared" ref="L247:R247" si="172">+L159</f>
        <v>229.29345338832525</v>
      </c>
      <c r="M247" s="52">
        <f t="shared" si="172"/>
        <v>241.2181169797675</v>
      </c>
      <c r="N247" s="52">
        <f t="shared" si="172"/>
        <v>258.01252941342409</v>
      </c>
      <c r="O247" s="52">
        <f t="shared" si="172"/>
        <v>280.23441588035962</v>
      </c>
      <c r="P247" s="52">
        <f t="shared" si="172"/>
        <v>308.45725885236419</v>
      </c>
      <c r="Q247" s="52">
        <f t="shared" si="172"/>
        <v>343.52676300617992</v>
      </c>
      <c r="R247" s="52">
        <f t="shared" si="172"/>
        <v>386.40488308413029</v>
      </c>
    </row>
    <row r="248" spans="2:18" x14ac:dyDescent="0.25">
      <c r="B248" s="51" t="s">
        <v>0</v>
      </c>
      <c r="C248" s="50">
        <f t="shared" ref="C248:J248" si="173">+C91</f>
        <v>15.84078499999999</v>
      </c>
      <c r="D248" s="50">
        <f t="shared" si="173"/>
        <v>17.625188999999999</v>
      </c>
      <c r="E248" s="50">
        <f t="shared" si="173"/>
        <v>19.470999999999979</v>
      </c>
      <c r="F248" s="50">
        <f t="shared" si="173"/>
        <v>26.211000000000009</v>
      </c>
      <c r="G248" s="50">
        <f t="shared" si="173"/>
        <v>26.91</v>
      </c>
      <c r="H248" s="50">
        <f t="shared" si="173"/>
        <v>29.594999999999981</v>
      </c>
      <c r="I248" s="50">
        <f t="shared" si="173"/>
        <v>33.655000000000044</v>
      </c>
      <c r="J248" s="50">
        <f t="shared" si="173"/>
        <v>35.969000000000015</v>
      </c>
      <c r="K248" s="50">
        <f t="shared" ref="K248" si="174">+K91</f>
        <v>29.022999999999957</v>
      </c>
      <c r="L248" s="52">
        <f t="shared" ref="L248:R248" si="175">+L91</f>
        <v>38.744045252944289</v>
      </c>
      <c r="M248" s="52">
        <f t="shared" si="175"/>
        <v>43.502870404536282</v>
      </c>
      <c r="N248" s="52">
        <f t="shared" si="175"/>
        <v>50.527484828418025</v>
      </c>
      <c r="O248" s="52">
        <f t="shared" si="175"/>
        <v>58.324748633309078</v>
      </c>
      <c r="P248" s="52">
        <f t="shared" si="175"/>
        <v>66.88616735673574</v>
      </c>
      <c r="Q248" s="52">
        <f t="shared" si="175"/>
        <v>76.556519404637072</v>
      </c>
      <c r="R248" s="52">
        <f t="shared" si="175"/>
        <v>87.490265853359858</v>
      </c>
    </row>
    <row r="249" spans="2:18" x14ac:dyDescent="0.25">
      <c r="B249" s="53"/>
    </row>
    <row r="250" spans="2:18" ht="15" customHeight="1" x14ac:dyDescent="0.25">
      <c r="B250" s="66" t="s">
        <v>48</v>
      </c>
      <c r="C250" s="137">
        <f>+C244/C246</f>
        <v>0.14746908515556426</v>
      </c>
      <c r="D250" s="137">
        <f t="shared" ref="D250:J250" si="176">+D244/D246</f>
        <v>0.14900035893015942</v>
      </c>
      <c r="E250" s="137">
        <f t="shared" si="176"/>
        <v>0.2003061078073434</v>
      </c>
      <c r="F250" s="137">
        <f t="shared" si="176"/>
        <v>0.21042027299299071</v>
      </c>
      <c r="G250" s="137">
        <f t="shared" si="176"/>
        <v>0.22800145241494757</v>
      </c>
      <c r="H250" s="137">
        <f t="shared" si="176"/>
        <v>0.21421833114875569</v>
      </c>
      <c r="I250" s="137">
        <f t="shared" si="176"/>
        <v>0.19134891150453184</v>
      </c>
      <c r="J250" s="137">
        <f t="shared" si="176"/>
        <v>0.19524261061959733</v>
      </c>
      <c r="K250" s="137">
        <f t="shared" ref="K250" si="177">+K244/K246</f>
        <v>0.28278175562345759</v>
      </c>
      <c r="L250" s="139">
        <f t="shared" ref="L250:R250" si="178">+L244/L246</f>
        <v>0.2734049487859071</v>
      </c>
      <c r="M250" s="139">
        <f t="shared" si="178"/>
        <v>0.26600774814999079</v>
      </c>
      <c r="N250" s="139">
        <f t="shared" si="178"/>
        <v>0.25337317360494366</v>
      </c>
      <c r="O250" s="139">
        <f t="shared" si="178"/>
        <v>0.23894459098398763</v>
      </c>
      <c r="P250" s="139">
        <f t="shared" si="178"/>
        <v>0.2232679067850688</v>
      </c>
      <c r="Q250" s="139">
        <f t="shared" si="178"/>
        <v>0.20668280630035005</v>
      </c>
      <c r="R250" s="139">
        <f t="shared" si="178"/>
        <v>0.18966682621298384</v>
      </c>
    </row>
    <row r="251" spans="2:18" ht="15" customHeight="1" x14ac:dyDescent="0.25">
      <c r="B251" s="66" t="s">
        <v>49</v>
      </c>
      <c r="C251" s="137">
        <f>+C244/C247</f>
        <v>0.21182606061388681</v>
      </c>
      <c r="D251" s="137">
        <f t="shared" ref="D251:J251" si="179">+D244/D247</f>
        <v>0.21859045601425225</v>
      </c>
      <c r="E251" s="137">
        <f t="shared" si="179"/>
        <v>0.35264233347180274</v>
      </c>
      <c r="F251" s="137">
        <f t="shared" si="179"/>
        <v>0.3617504526284977</v>
      </c>
      <c r="G251" s="137">
        <f t="shared" si="179"/>
        <v>0.39304773120298758</v>
      </c>
      <c r="H251" s="137">
        <f t="shared" si="179"/>
        <v>0.35365684415043713</v>
      </c>
      <c r="I251" s="137">
        <f t="shared" si="179"/>
        <v>0.30966345824316771</v>
      </c>
      <c r="J251" s="137">
        <f t="shared" si="179"/>
        <v>0.31469969619069871</v>
      </c>
      <c r="K251" s="137">
        <f t="shared" ref="K251" si="180">+K244/K247</f>
        <v>0.5062826037650261</v>
      </c>
      <c r="L251" s="139">
        <f t="shared" ref="L251:R251" si="181">+L244/L247</f>
        <v>0.48675615614275869</v>
      </c>
      <c r="M251" s="139">
        <f t="shared" si="181"/>
        <v>0.46269327278332678</v>
      </c>
      <c r="N251" s="139">
        <f t="shared" si="181"/>
        <v>0.43257589177447542</v>
      </c>
      <c r="O251" s="139">
        <f t="shared" si="181"/>
        <v>0.39827370827874908</v>
      </c>
      <c r="P251" s="139">
        <f t="shared" si="181"/>
        <v>0.36183295026109114</v>
      </c>
      <c r="Q251" s="139">
        <f t="shared" si="181"/>
        <v>0.32489462836405608</v>
      </c>
      <c r="R251" s="139">
        <f t="shared" si="181"/>
        <v>0.28884210548576228</v>
      </c>
    </row>
    <row r="252" spans="2:18" ht="15" customHeight="1" x14ac:dyDescent="0.25">
      <c r="B252" s="66" t="s">
        <v>60</v>
      </c>
      <c r="C252" s="138">
        <f>+IFERROR((C244/SUM(C244,C247)),"NA")</f>
        <v>0.17479906357730909</v>
      </c>
      <c r="D252" s="138">
        <f t="shared" ref="D252:R252" si="182">+IFERROR((D244/SUM(D244,D247)),"NA")</f>
        <v>0.17937975382575597</v>
      </c>
      <c r="E252" s="138">
        <f t="shared" si="182"/>
        <v>0.2607062670932988</v>
      </c>
      <c r="F252" s="138">
        <f t="shared" si="182"/>
        <v>0.26565106105177677</v>
      </c>
      <c r="G252" s="138">
        <f t="shared" si="182"/>
        <v>0.28214950744262385</v>
      </c>
      <c r="H252" s="138">
        <f t="shared" si="182"/>
        <v>0.2612603376392591</v>
      </c>
      <c r="I252" s="138">
        <f t="shared" si="182"/>
        <v>0.23644506250373823</v>
      </c>
      <c r="J252" s="138">
        <f t="shared" si="182"/>
        <v>0.23937002275312852</v>
      </c>
      <c r="K252" s="138">
        <f t="shared" ref="K252" si="183">+IFERROR((K244/SUM(K244,K247)),"NA")</f>
        <v>0.33611395530928145</v>
      </c>
      <c r="L252" s="140">
        <f t="shared" si="182"/>
        <v>0.32739474737108148</v>
      </c>
      <c r="M252" s="140">
        <f t="shared" si="182"/>
        <v>0.31632966486738395</v>
      </c>
      <c r="N252" s="140">
        <f t="shared" si="182"/>
        <v>0.30195670209042863</v>
      </c>
      <c r="O252" s="140">
        <f t="shared" si="182"/>
        <v>0.28483243725509017</v>
      </c>
      <c r="P252" s="140">
        <f t="shared" si="182"/>
        <v>0.26569554672011741</v>
      </c>
      <c r="Q252" s="140">
        <f t="shared" si="182"/>
        <v>0.24522299465069697</v>
      </c>
      <c r="R252" s="140">
        <f t="shared" si="182"/>
        <v>0.22410976818366607</v>
      </c>
    </row>
    <row r="253" spans="2:18" ht="15" customHeight="1" x14ac:dyDescent="0.25">
      <c r="B253" s="66" t="s">
        <v>55</v>
      </c>
      <c r="C253" s="137">
        <f>+C244/C248</f>
        <v>1.8929577669288495</v>
      </c>
      <c r="D253" s="137">
        <f t="shared" ref="D253:J253" si="184">+D244/D248</f>
        <v>1.8570956033436012</v>
      </c>
      <c r="E253" s="137">
        <f t="shared" si="184"/>
        <v>3.2262852447229249</v>
      </c>
      <c r="F253" s="137">
        <f t="shared" si="184"/>
        <v>2.5460684445461821</v>
      </c>
      <c r="G253" s="137">
        <f t="shared" si="184"/>
        <v>2.7534373838721664</v>
      </c>
      <c r="H253" s="137">
        <f t="shared" si="184"/>
        <v>2.3248859604662964</v>
      </c>
      <c r="I253" s="137">
        <f t="shared" si="184"/>
        <v>1.8793641360867601</v>
      </c>
      <c r="J253" s="137">
        <f t="shared" si="184"/>
        <v>1.8718896827823952</v>
      </c>
      <c r="K253" s="137">
        <f t="shared" ref="K253" si="185">+K244/K248</f>
        <v>3.84557075422941</v>
      </c>
      <c r="L253" s="139">
        <f t="shared" ref="L253:R253" si="186">+L244/L248</f>
        <v>2.8807007443684105</v>
      </c>
      <c r="M253" s="139">
        <f t="shared" si="186"/>
        <v>2.5655778334195118</v>
      </c>
      <c r="N253" s="139">
        <f t="shared" si="186"/>
        <v>2.2088968089151257</v>
      </c>
      <c r="O253" s="139">
        <f t="shared" si="186"/>
        <v>1.9135959025164129</v>
      </c>
      <c r="P253" s="139">
        <f t="shared" si="186"/>
        <v>1.6686559330680557</v>
      </c>
      <c r="Q253" s="139">
        <f t="shared" si="186"/>
        <v>1.4578771457736848</v>
      </c>
      <c r="R253" s="139">
        <f t="shared" si="186"/>
        <v>1.2756847737446197</v>
      </c>
    </row>
    <row r="254" spans="2:18" ht="15" customHeight="1" x14ac:dyDescent="0.25">
      <c r="B254" s="66" t="s">
        <v>56</v>
      </c>
      <c r="C254" s="137">
        <f>+C245/C248</f>
        <v>1.1550630855730954</v>
      </c>
      <c r="D254" s="137">
        <f t="shared" ref="D254:J254" si="187">+D245/D248</f>
        <v>1.3879139679012804</v>
      </c>
      <c r="E254" s="137">
        <f t="shared" si="187"/>
        <v>2.7039186482461126</v>
      </c>
      <c r="F254" s="137">
        <f t="shared" si="187"/>
        <v>2.1038495288237753</v>
      </c>
      <c r="G254" s="137">
        <f t="shared" si="187"/>
        <v>2.5652173913043477</v>
      </c>
      <c r="H254" s="137">
        <f t="shared" si="187"/>
        <v>2.1068085825308338</v>
      </c>
      <c r="I254" s="137">
        <f t="shared" si="187"/>
        <v>1.7151686227900733</v>
      </c>
      <c r="J254" s="137">
        <f t="shared" si="187"/>
        <v>1.5802218577108058</v>
      </c>
      <c r="K254" s="137">
        <f t="shared" ref="K254" si="188">+K245/K248</f>
        <v>3.4837887192916015</v>
      </c>
      <c r="L254" s="139">
        <f t="shared" ref="L254:R254" si="189">+L245/L248</f>
        <v>2.6512410189740763</v>
      </c>
      <c r="M254" s="139">
        <f t="shared" si="189"/>
        <v>1.9701077504485125</v>
      </c>
      <c r="N254" s="139">
        <f t="shared" si="189"/>
        <v>1.2339215214949848</v>
      </c>
      <c r="O254" s="139">
        <f t="shared" si="189"/>
        <v>0.58015487966473911</v>
      </c>
      <c r="P254" s="139">
        <f t="shared" si="189"/>
        <v>-7.2271764741692161E-3</v>
      </c>
      <c r="Q254" s="139">
        <f t="shared" si="189"/>
        <v>-0.53509631649765466</v>
      </c>
      <c r="R254" s="139">
        <f t="shared" si="189"/>
        <v>-1.0111145248690305</v>
      </c>
    </row>
    <row r="256" spans="2:18" s="3" customFormat="1" x14ac:dyDescent="0.25"/>
    <row r="257" spans="2:18" x14ac:dyDescent="0.25">
      <c r="L257" s="75"/>
      <c r="M257" s="75"/>
      <c r="N257" s="75"/>
      <c r="O257" s="75"/>
      <c r="P257" s="75"/>
      <c r="Q257" s="75"/>
      <c r="R257" s="75"/>
    </row>
    <row r="258" spans="2:18" ht="30" x14ac:dyDescent="0.4">
      <c r="B258" s="23" t="s">
        <v>118</v>
      </c>
      <c r="C258" s="23"/>
      <c r="D258" s="23"/>
      <c r="E258" s="44"/>
      <c r="F258" s="44"/>
      <c r="G258" s="44"/>
      <c r="H258" s="44"/>
      <c r="I258" s="44"/>
      <c r="J258" s="44"/>
      <c r="K258" s="44"/>
      <c r="L258" s="75"/>
      <c r="M258" s="75"/>
      <c r="N258" s="75"/>
      <c r="O258" s="75"/>
      <c r="P258" s="75"/>
      <c r="Q258" s="75"/>
      <c r="R258" s="75"/>
    </row>
    <row r="259" spans="2:18" x14ac:dyDescent="0.25">
      <c r="E259" s="44"/>
      <c r="F259" s="44"/>
      <c r="G259" s="44"/>
      <c r="H259" s="44"/>
      <c r="I259" s="44"/>
      <c r="J259" s="44"/>
      <c r="K259" s="44"/>
    </row>
    <row r="260" spans="2:18" ht="22.5" x14ac:dyDescent="0.3">
      <c r="B260" s="17"/>
      <c r="C260" s="6">
        <v>2017</v>
      </c>
      <c r="D260" s="6">
        <v>2018</v>
      </c>
      <c r="E260" s="5">
        <v>2019</v>
      </c>
      <c r="F260" s="5">
        <v>2020</v>
      </c>
      <c r="G260" s="5">
        <v>2021</v>
      </c>
      <c r="H260" s="5">
        <v>2022</v>
      </c>
      <c r="I260" s="6">
        <v>2023</v>
      </c>
      <c r="J260" s="6">
        <v>2024</v>
      </c>
      <c r="K260" s="6">
        <v>2025</v>
      </c>
      <c r="L260" s="5" t="s">
        <v>54</v>
      </c>
      <c r="M260" s="5" t="s">
        <v>63</v>
      </c>
      <c r="N260" s="5" t="s">
        <v>106</v>
      </c>
      <c r="O260" s="5" t="s">
        <v>108</v>
      </c>
      <c r="P260" s="5" t="s">
        <v>109</v>
      </c>
      <c r="Q260" s="5" t="s">
        <v>110</v>
      </c>
      <c r="R260" s="5" t="s">
        <v>233</v>
      </c>
    </row>
    <row r="261" spans="2:18" x14ac:dyDescent="0.25">
      <c r="B261" s="51" t="s">
        <v>35</v>
      </c>
      <c r="C261" s="86">
        <v>2.3380000000000001</v>
      </c>
      <c r="D261" s="86">
        <v>2.34</v>
      </c>
      <c r="E261" s="86">
        <v>2.4700000000000002</v>
      </c>
      <c r="F261" s="86">
        <v>4.3899999999999997</v>
      </c>
      <c r="G261" s="86">
        <v>3.28</v>
      </c>
      <c r="H261" s="86">
        <v>2.19</v>
      </c>
      <c r="I261" s="86">
        <v>2.25</v>
      </c>
      <c r="J261" s="86">
        <v>2.57</v>
      </c>
      <c r="K261" s="86">
        <v>2.59</v>
      </c>
      <c r="L261" s="52">
        <v>2.71</v>
      </c>
      <c r="M261" s="52">
        <f>+$L$261</f>
        <v>2.71</v>
      </c>
      <c r="N261" s="52">
        <f t="shared" ref="N261:R261" si="190">+$L$261</f>
        <v>2.71</v>
      </c>
      <c r="O261" s="52">
        <f t="shared" si="190"/>
        <v>2.71</v>
      </c>
      <c r="P261" s="52">
        <f t="shared" si="190"/>
        <v>2.71</v>
      </c>
      <c r="Q261" s="52">
        <f t="shared" si="190"/>
        <v>2.71</v>
      </c>
      <c r="R261" s="52">
        <f t="shared" si="190"/>
        <v>2.71</v>
      </c>
    </row>
    <row r="262" spans="2:18" x14ac:dyDescent="0.25">
      <c r="B262" s="51" t="s">
        <v>61</v>
      </c>
      <c r="C262" s="86">
        <v>63.130237000000001</v>
      </c>
      <c r="D262" s="86">
        <v>65.281758999999994</v>
      </c>
      <c r="E262" s="86">
        <v>71.286156000000005</v>
      </c>
      <c r="F262" s="86">
        <v>76.363961000000003</v>
      </c>
      <c r="G262" s="86">
        <v>76.863521000000006</v>
      </c>
      <c r="H262" s="86">
        <v>77.668526</v>
      </c>
      <c r="I262" s="86">
        <v>80.063855000000004</v>
      </c>
      <c r="J262" s="86">
        <v>80.057858999999993</v>
      </c>
      <c r="K262" s="86">
        <v>81.380775999999997</v>
      </c>
      <c r="L262" s="52">
        <f>+K262+(K108*0.39*0.95/L261)</f>
        <v>82.067226369003677</v>
      </c>
      <c r="M262" s="52">
        <f t="shared" ref="M262:R262" si="191">+L262+(L108*0.39*0.95/M261)</f>
        <v>83.28965254986143</v>
      </c>
      <c r="N262" s="52">
        <f t="shared" si="191"/>
        <v>84.943780583867621</v>
      </c>
      <c r="O262" s="52">
        <f t="shared" si="191"/>
        <v>87.272098739818489</v>
      </c>
      <c r="P262" s="52">
        <f t="shared" si="191"/>
        <v>90.355585422088168</v>
      </c>
      <c r="Q262" s="52">
        <f t="shared" si="191"/>
        <v>94.274223862993054</v>
      </c>
      <c r="R262" s="52">
        <f t="shared" si="191"/>
        <v>99.145194983804245</v>
      </c>
    </row>
    <row r="263" spans="2:18" x14ac:dyDescent="0.25">
      <c r="B263" s="51" t="s">
        <v>36</v>
      </c>
      <c r="C263" s="50">
        <f t="shared" ref="C263:J263" si="192">+C261*C262</f>
        <v>147.598494106</v>
      </c>
      <c r="D263" s="50">
        <f t="shared" si="192"/>
        <v>152.75931605999997</v>
      </c>
      <c r="E263" s="50">
        <f t="shared" si="192"/>
        <v>176.07680532000003</v>
      </c>
      <c r="F263" s="50">
        <f t="shared" si="192"/>
        <v>335.23778878999997</v>
      </c>
      <c r="G263" s="50">
        <f t="shared" si="192"/>
        <v>252.11234888000001</v>
      </c>
      <c r="H263" s="50">
        <f t="shared" si="192"/>
        <v>170.09407193999999</v>
      </c>
      <c r="I263" s="50">
        <f t="shared" si="192"/>
        <v>180.14367375</v>
      </c>
      <c r="J263" s="50">
        <f t="shared" si="192"/>
        <v>205.74869762999998</v>
      </c>
      <c r="K263" s="50">
        <f t="shared" ref="K263" si="193">+K261*K262</f>
        <v>210.77620983999998</v>
      </c>
      <c r="L263" s="52">
        <f>+L261*L262</f>
        <v>222.40218345999997</v>
      </c>
      <c r="M263" s="52">
        <f t="shared" ref="M263:R263" si="194">+M261*M262</f>
        <v>225.71495841012447</v>
      </c>
      <c r="N263" s="52">
        <f t="shared" si="194"/>
        <v>230.19764538228125</v>
      </c>
      <c r="O263" s="52">
        <f t="shared" si="194"/>
        <v>236.50738758490809</v>
      </c>
      <c r="P263" s="52">
        <f t="shared" si="194"/>
        <v>244.86363649385893</v>
      </c>
      <c r="Q263" s="52">
        <f t="shared" si="194"/>
        <v>255.48314666871119</v>
      </c>
      <c r="R263" s="52">
        <f t="shared" si="194"/>
        <v>268.68347840610949</v>
      </c>
    </row>
    <row r="264" spans="2:18" x14ac:dyDescent="0.25">
      <c r="B264" s="51" t="s">
        <v>215</v>
      </c>
      <c r="C264" s="86">
        <f t="shared" ref="C264:R264" si="195">+C241</f>
        <v>18.297105999999996</v>
      </c>
      <c r="D264" s="86">
        <f t="shared" si="195"/>
        <v>24.462246</v>
      </c>
      <c r="E264" s="86">
        <f t="shared" si="195"/>
        <v>52.648000000000003</v>
      </c>
      <c r="F264" s="86">
        <f t="shared" si="195"/>
        <v>55.143999999999998</v>
      </c>
      <c r="G264" s="86">
        <f t="shared" si="195"/>
        <v>69.03</v>
      </c>
      <c r="H264" s="86">
        <f t="shared" si="195"/>
        <v>62.350999999999992</v>
      </c>
      <c r="I264" s="86">
        <f t="shared" si="195"/>
        <v>57.72399999999999</v>
      </c>
      <c r="J264" s="86">
        <f t="shared" si="195"/>
        <v>56.838999999999999</v>
      </c>
      <c r="K264" s="86">
        <f t="shared" ref="K264" si="196">+K241</f>
        <v>101.11</v>
      </c>
      <c r="L264" s="97">
        <f t="shared" si="195"/>
        <v>102.71980201559374</v>
      </c>
      <c r="M264" s="97">
        <f t="shared" si="195"/>
        <v>85.70534215073414</v>
      </c>
      <c r="N264" s="97">
        <f t="shared" si="195"/>
        <v>62.346950956796334</v>
      </c>
      <c r="O264" s="97">
        <f t="shared" si="195"/>
        <v>33.837387524833588</v>
      </c>
      <c r="P264" s="97">
        <f t="shared" si="195"/>
        <v>-0.4833981351679455</v>
      </c>
      <c r="Q264" s="97">
        <f t="shared" si="195"/>
        <v>-40.965111537302519</v>
      </c>
      <c r="R264" s="97">
        <f t="shared" si="195"/>
        <v>-88.462678588985128</v>
      </c>
    </row>
    <row r="265" spans="2:18" x14ac:dyDescent="0.25">
      <c r="B265" s="51" t="s">
        <v>216</v>
      </c>
      <c r="C265" s="86">
        <f t="shared" ref="C265:R265" si="197">-C133</f>
        <v>0</v>
      </c>
      <c r="D265" s="86">
        <f t="shared" si="197"/>
        <v>-0.30681199999999997</v>
      </c>
      <c r="E265" s="86">
        <f t="shared" si="197"/>
        <v>-1.22</v>
      </c>
      <c r="F265" s="86">
        <f t="shared" si="197"/>
        <v>-1.3080000000000001</v>
      </c>
      <c r="G265" s="86">
        <f t="shared" si="197"/>
        <v>-1.948</v>
      </c>
      <c r="H265" s="86">
        <f t="shared" si="197"/>
        <v>-3.5409999999999999</v>
      </c>
      <c r="I265" s="86">
        <f t="shared" si="197"/>
        <v>-4.5999999999999996</v>
      </c>
      <c r="J265" s="86">
        <f t="shared" si="197"/>
        <v>-5.6159999999999997</v>
      </c>
      <c r="K265" s="86">
        <f>-K133</f>
        <v>0</v>
      </c>
      <c r="L265" s="97">
        <f t="shared" si="197"/>
        <v>0</v>
      </c>
      <c r="M265" s="97">
        <f t="shared" si="197"/>
        <v>0</v>
      </c>
      <c r="N265" s="97">
        <f t="shared" si="197"/>
        <v>0</v>
      </c>
      <c r="O265" s="97">
        <f t="shared" si="197"/>
        <v>0</v>
      </c>
      <c r="P265" s="97">
        <f t="shared" si="197"/>
        <v>0</v>
      </c>
      <c r="Q265" s="97">
        <f t="shared" si="197"/>
        <v>0</v>
      </c>
      <c r="R265" s="97">
        <f t="shared" si="197"/>
        <v>0</v>
      </c>
    </row>
    <row r="266" spans="2:18" x14ac:dyDescent="0.25">
      <c r="B266" s="51" t="s">
        <v>217</v>
      </c>
      <c r="C266" s="86">
        <f t="shared" ref="C266:J266" si="198">+SUM(C263:C265)</f>
        <v>165.89560010599999</v>
      </c>
      <c r="D266" s="86">
        <f t="shared" si="198"/>
        <v>176.91475005999996</v>
      </c>
      <c r="E266" s="86">
        <f t="shared" si="198"/>
        <v>227.50480532000003</v>
      </c>
      <c r="F266" s="86">
        <f t="shared" si="198"/>
        <v>389.07378878999998</v>
      </c>
      <c r="G266" s="86">
        <f t="shared" si="198"/>
        <v>319.19434888000001</v>
      </c>
      <c r="H266" s="86">
        <f t="shared" si="198"/>
        <v>228.90407193999999</v>
      </c>
      <c r="I266" s="86">
        <f t="shared" si="198"/>
        <v>233.26767375</v>
      </c>
      <c r="J266" s="86">
        <f t="shared" si="198"/>
        <v>256.97169762999999</v>
      </c>
      <c r="K266" s="86">
        <f t="shared" ref="K266" si="199">+SUM(K263:K265)</f>
        <v>311.88620983999999</v>
      </c>
      <c r="L266" s="97">
        <f t="shared" ref="L266" si="200">+SUM(L263:L265)</f>
        <v>325.1219854755937</v>
      </c>
      <c r="M266" s="97">
        <f t="shared" ref="M266" si="201">+SUM(M263:M265)</f>
        <v>311.42030056085861</v>
      </c>
      <c r="N266" s="97">
        <f t="shared" ref="N266" si="202">+SUM(N263:N265)</f>
        <v>292.5445963390776</v>
      </c>
      <c r="O266" s="97">
        <f t="shared" ref="O266" si="203">+SUM(O263:O265)</f>
        <v>270.3447751097417</v>
      </c>
      <c r="P266" s="97">
        <f t="shared" ref="P266" si="204">+SUM(P263:P265)</f>
        <v>244.38023835869097</v>
      </c>
      <c r="Q266" s="97">
        <f t="shared" ref="Q266" si="205">+SUM(Q263:Q265)</f>
        <v>214.51803513140868</v>
      </c>
      <c r="R266" s="97">
        <f t="shared" ref="R266" si="206">+SUM(R263:R265)</f>
        <v>180.22079981712437</v>
      </c>
    </row>
    <row r="267" spans="2:18" x14ac:dyDescent="0.25">
      <c r="B267" s="51"/>
      <c r="C267" s="21"/>
      <c r="D267" s="21"/>
      <c r="E267" s="21"/>
      <c r="F267" s="21"/>
      <c r="G267" s="21"/>
      <c r="H267" s="21"/>
      <c r="I267" s="21"/>
      <c r="J267" s="21"/>
      <c r="K267" s="21"/>
      <c r="L267" s="40"/>
      <c r="M267" s="40"/>
      <c r="N267" s="40"/>
      <c r="O267" s="40"/>
      <c r="P267" s="40"/>
      <c r="Q267" s="40"/>
      <c r="R267" s="40"/>
    </row>
    <row r="268" spans="2:18" s="67" customFormat="1" ht="15" customHeight="1" x14ac:dyDescent="0.25">
      <c r="B268" s="66" t="s">
        <v>38</v>
      </c>
      <c r="C268" s="146">
        <f t="shared" ref="C268:R268" si="207">C263/C108</f>
        <v>16.751563393737957</v>
      </c>
      <c r="D268" s="146">
        <f t="shared" si="207"/>
        <v>16.485511501544799</v>
      </c>
      <c r="E268" s="146">
        <f t="shared" si="207"/>
        <v>35.628653443949972</v>
      </c>
      <c r="F268" s="146">
        <f t="shared" si="207"/>
        <v>59.103982508815136</v>
      </c>
      <c r="G268" s="146">
        <f t="shared" si="207"/>
        <v>49.511458931657515</v>
      </c>
      <c r="H268" s="146">
        <f t="shared" si="207"/>
        <v>20.981136294560304</v>
      </c>
      <c r="I268" s="146">
        <f t="shared" si="207"/>
        <v>19.149960003189022</v>
      </c>
      <c r="J268" s="146">
        <f>J263/J108</f>
        <v>19.817828706414925</v>
      </c>
      <c r="K268" s="146">
        <f>K263/K108</f>
        <v>41.978930460068078</v>
      </c>
      <c r="L268" s="147">
        <f t="shared" si="207"/>
        <v>24.873409818808643</v>
      </c>
      <c r="M268" s="147">
        <f t="shared" si="207"/>
        <v>18.655639488187376</v>
      </c>
      <c r="N268" s="147">
        <f t="shared" si="207"/>
        <v>13.516911606725955</v>
      </c>
      <c r="O268" s="147">
        <f t="shared" si="207"/>
        <v>10.48628254794415</v>
      </c>
      <c r="P268" s="147">
        <f t="shared" si="207"/>
        <v>8.5429530955025523</v>
      </c>
      <c r="Q268" s="147">
        <f t="shared" si="207"/>
        <v>7.1707671991744473</v>
      </c>
      <c r="R268" s="147">
        <f t="shared" si="207"/>
        <v>6.1663014485437992</v>
      </c>
    </row>
    <row r="269" spans="2:18" s="67" customFormat="1" ht="15" customHeight="1" x14ac:dyDescent="0.25">
      <c r="B269" s="66" t="s">
        <v>211</v>
      </c>
      <c r="C269" s="146"/>
      <c r="D269" s="146"/>
      <c r="E269" s="146"/>
      <c r="F269" s="146"/>
      <c r="G269" s="146"/>
      <c r="H269" s="146"/>
      <c r="I269" s="146"/>
      <c r="J269" s="146">
        <f>J263/J112</f>
        <v>9.9648961067643</v>
      </c>
      <c r="K269" s="146">
        <f>K263/K112</f>
        <v>11.195630122193824</v>
      </c>
      <c r="L269" s="147">
        <f t="shared" ref="L269:R269" si="208">L263/L112</f>
        <v>9.9342842297968392</v>
      </c>
      <c r="M269" s="147">
        <f t="shared" si="208"/>
        <v>8.6859916119120388</v>
      </c>
      <c r="N269" s="147">
        <f t="shared" si="208"/>
        <v>7.5347844443697802</v>
      </c>
      <c r="O269" s="147">
        <f t="shared" si="208"/>
        <v>6.4548691779913945</v>
      </c>
      <c r="P269" s="147">
        <f t="shared" si="208"/>
        <v>5.6483224036770565</v>
      </c>
      <c r="Q269" s="147">
        <f t="shared" si="208"/>
        <v>5.0117052235478834</v>
      </c>
      <c r="R269" s="147">
        <f t="shared" si="208"/>
        <v>4.5045453692630577</v>
      </c>
    </row>
    <row r="270" spans="2:18" s="67" customFormat="1" ht="15" customHeight="1" x14ac:dyDescent="0.25">
      <c r="B270" s="66" t="s">
        <v>39</v>
      </c>
      <c r="C270" s="146">
        <f>+C266/C248</f>
        <v>10.472688071077291</v>
      </c>
      <c r="D270" s="146">
        <f t="shared" ref="D270:R270" si="209">+D266/D248</f>
        <v>10.037608678125379</v>
      </c>
      <c r="E270" s="146">
        <f t="shared" si="209"/>
        <v>11.684289729341085</v>
      </c>
      <c r="F270" s="146">
        <f t="shared" si="209"/>
        <v>14.843912433329512</v>
      </c>
      <c r="G270" s="146">
        <f t="shared" si="209"/>
        <v>11.8615514262356</v>
      </c>
      <c r="H270" s="146">
        <f t="shared" si="209"/>
        <v>7.7345521858422082</v>
      </c>
      <c r="I270" s="146">
        <f t="shared" si="209"/>
        <v>6.931144666468569</v>
      </c>
      <c r="J270" s="146">
        <f t="shared" si="209"/>
        <v>7.1442547090550166</v>
      </c>
      <c r="K270" s="146">
        <f t="shared" ref="K270" si="210">+K266/K248</f>
        <v>10.7461740633291</v>
      </c>
      <c r="L270" s="147">
        <f t="shared" si="209"/>
        <v>8.3915343210292832</v>
      </c>
      <c r="M270" s="147">
        <f t="shared" si="209"/>
        <v>7.1586149986182317</v>
      </c>
      <c r="N270" s="147">
        <f t="shared" si="209"/>
        <v>5.7898111756899207</v>
      </c>
      <c r="O270" s="147">
        <f t="shared" si="209"/>
        <v>4.6351639988954645</v>
      </c>
      <c r="P270" s="147">
        <f t="shared" si="209"/>
        <v>3.6536738165201625</v>
      </c>
      <c r="Q270" s="147">
        <f t="shared" si="209"/>
        <v>2.8020870959085844</v>
      </c>
      <c r="R270" s="147">
        <f t="shared" si="209"/>
        <v>2.0598954416161877</v>
      </c>
    </row>
    <row r="271" spans="2:18" s="67" customFormat="1" ht="15" customHeight="1" x14ac:dyDescent="0.25">
      <c r="B271" s="66" t="s">
        <v>212</v>
      </c>
      <c r="C271" s="146"/>
      <c r="D271" s="146"/>
      <c r="E271" s="146"/>
      <c r="F271" s="146"/>
      <c r="G271" s="146"/>
      <c r="H271" s="146"/>
      <c r="I271" s="146"/>
      <c r="J271" s="146">
        <f>J266/(J91-10)</f>
        <v>9.8953251041626498</v>
      </c>
      <c r="K271" s="146">
        <f>K266/(K91-10)</f>
        <v>16.395216834358443</v>
      </c>
      <c r="L271" s="147">
        <f t="shared" ref="L271:R271" si="211">L266/(L91-L125)</f>
        <v>11.511169259357475</v>
      </c>
      <c r="M271" s="147">
        <f t="shared" si="211"/>
        <v>9.5886921365805318</v>
      </c>
      <c r="N271" s="147">
        <f t="shared" si="211"/>
        <v>7.7293097818272614</v>
      </c>
      <c r="O271" s="147">
        <f t="shared" si="211"/>
        <v>6.0060518959369684</v>
      </c>
      <c r="P271" s="147">
        <f t="shared" si="211"/>
        <v>4.6189792106173213</v>
      </c>
      <c r="Q271" s="147">
        <f t="shared" si="211"/>
        <v>3.46671826423308</v>
      </c>
      <c r="R271" s="147">
        <f t="shared" si="211"/>
        <v>2.5003174960667258</v>
      </c>
    </row>
    <row r="272" spans="2:18" s="67" customFormat="1" ht="15" customHeight="1" x14ac:dyDescent="0.25">
      <c r="B272" s="66" t="s">
        <v>57</v>
      </c>
      <c r="C272" s="146">
        <f t="shared" ref="C272:R272" si="212">C266/C94</f>
        <v>18.4093500346114</v>
      </c>
      <c r="D272" s="146">
        <f t="shared" si="212"/>
        <v>17.656391755581659</v>
      </c>
      <c r="E272" s="146">
        <f t="shared" si="212"/>
        <v>35.980516419421285</v>
      </c>
      <c r="F272" s="146">
        <f t="shared" si="212"/>
        <v>42.162309144993458</v>
      </c>
      <c r="G272" s="146">
        <f t="shared" si="212"/>
        <v>36.014255768927001</v>
      </c>
      <c r="H272" s="146">
        <f t="shared" si="212"/>
        <v>26.828887944210088</v>
      </c>
      <c r="I272" s="146">
        <f t="shared" si="212"/>
        <v>22.194830994291049</v>
      </c>
      <c r="J272" s="146">
        <f t="shared" si="212"/>
        <v>20.378405839016629</v>
      </c>
      <c r="K272" s="146">
        <f t="shared" ref="K272" si="213">K266/K94</f>
        <v>73.644913775679612</v>
      </c>
      <c r="L272" s="147">
        <f t="shared" si="212"/>
        <v>24.607327678141161</v>
      </c>
      <c r="M272" s="147">
        <f t="shared" si="212"/>
        <v>18.100273797254221</v>
      </c>
      <c r="N272" s="147">
        <f t="shared" si="212"/>
        <v>12.480056153521618</v>
      </c>
      <c r="O272" s="147">
        <f t="shared" si="212"/>
        <v>8.8854271732969234</v>
      </c>
      <c r="P272" s="147">
        <f t="shared" si="212"/>
        <v>6.4057592563459886</v>
      </c>
      <c r="Q272" s="147">
        <f t="shared" si="212"/>
        <v>4.5682616660415194</v>
      </c>
      <c r="R272" s="147">
        <f t="shared" si="212"/>
        <v>3.1615380982847099</v>
      </c>
    </row>
    <row r="273" spans="1:16343" s="67" customFormat="1" ht="15" customHeight="1" x14ac:dyDescent="0.25">
      <c r="B273" s="66" t="s">
        <v>40</v>
      </c>
      <c r="C273" s="148">
        <f t="shared" ref="C273:I273" si="214">C263/C157</f>
        <v>1.0423250731947766</v>
      </c>
      <c r="D273" s="148">
        <f t="shared" si="214"/>
        <v>1.0197613359269759</v>
      </c>
      <c r="E273" s="148">
        <f t="shared" si="214"/>
        <v>0.98808532727272735</v>
      </c>
      <c r="F273" s="148">
        <f t="shared" si="214"/>
        <v>1.8165540775199676</v>
      </c>
      <c r="G273" s="148">
        <f t="shared" si="214"/>
        <v>1.3367994150397151</v>
      </c>
      <c r="H273" s="148">
        <f t="shared" si="214"/>
        <v>0.87391756805080312</v>
      </c>
      <c r="I273" s="148">
        <f t="shared" si="214"/>
        <v>0.88154045612695786</v>
      </c>
      <c r="J273" s="148">
        <f>J263/J157</f>
        <v>0.96158630089546082</v>
      </c>
      <c r="K273" s="148">
        <f>K263/K157</f>
        <v>0.9665441223082285</v>
      </c>
      <c r="L273" s="149">
        <f t="shared" ref="L273:R273" si="215">L263/L157</f>
        <v>0.98011034567750832</v>
      </c>
      <c r="M273" s="149">
        <f t="shared" si="215"/>
        <v>0.94504625631733852</v>
      </c>
      <c r="N273" s="149">
        <f t="shared" si="215"/>
        <v>0.9004951166436318</v>
      </c>
      <c r="O273" s="149">
        <f t="shared" si="215"/>
        <v>0.85118562706410295</v>
      </c>
      <c r="P273" s="149">
        <f t="shared" si="215"/>
        <v>0.80000074951817524</v>
      </c>
      <c r="Q273" s="149">
        <f t="shared" si="215"/>
        <v>0.74889073147271856</v>
      </c>
      <c r="R273" s="149">
        <f t="shared" si="215"/>
        <v>0.69964757739954342</v>
      </c>
    </row>
    <row r="274" spans="1:16343" s="67" customFormat="1" ht="15" customHeight="1" x14ac:dyDescent="0.25">
      <c r="B274" s="66" t="s">
        <v>41</v>
      </c>
      <c r="C274" s="150">
        <f t="shared" ref="C274:I274" si="216">-C228/C263</f>
        <v>3.3944790767322141E-4</v>
      </c>
      <c r="D274" s="150">
        <f t="shared" si="216"/>
        <v>2.4882868672356641E-3</v>
      </c>
      <c r="E274" s="150">
        <f t="shared" si="216"/>
        <v>2.0388829712553983E-3</v>
      </c>
      <c r="F274" s="150">
        <f t="shared" si="216"/>
        <v>2.6250023995691326E-4</v>
      </c>
      <c r="G274" s="150">
        <f t="shared" si="216"/>
        <v>2.1815670769137455E-4</v>
      </c>
      <c r="H274" s="150">
        <f t="shared" si="216"/>
        <v>3.1159228182094166E-4</v>
      </c>
      <c r="I274" s="150">
        <f t="shared" si="216"/>
        <v>2.2759611340500931E-4</v>
      </c>
      <c r="J274" s="150">
        <f>-J228/J263</f>
        <v>1.2150745199348848E-4</v>
      </c>
      <c r="K274" s="150">
        <f>-K228/K263</f>
        <v>1.5181979040372332E-4</v>
      </c>
      <c r="L274" s="151">
        <f t="shared" ref="L274:R274" si="217">-L228/L263</f>
        <v>4.4023623543969659E-4</v>
      </c>
      <c r="M274" s="151">
        <f t="shared" si="217"/>
        <v>7.7246354229450664E-4</v>
      </c>
      <c r="N274" s="151">
        <f t="shared" si="217"/>
        <v>1.0249057625224933E-3</v>
      </c>
      <c r="O274" s="151">
        <f t="shared" si="217"/>
        <v>1.4041493513849447E-3</v>
      </c>
      <c r="P274" s="151">
        <f t="shared" si="217"/>
        <v>1.7961122380306435E-3</v>
      </c>
      <c r="Q274" s="151">
        <f t="shared" si="217"/>
        <v>2.1877043375971863E-3</v>
      </c>
      <c r="R274" s="151">
        <f t="shared" si="217"/>
        <v>2.5857723224731641E-3</v>
      </c>
    </row>
    <row r="275" spans="1:16343" s="67" customFormat="1" ht="15" customHeight="1" x14ac:dyDescent="0.25">
      <c r="B275" s="66" t="s">
        <v>42</v>
      </c>
      <c r="C275" s="150">
        <f t="shared" ref="C275:I275" si="218">C108/AVERAGE(B157:C157)</f>
        <v>6.2222554915943966E-2</v>
      </c>
      <c r="D275" s="150">
        <f t="shared" si="218"/>
        <v>6.3597429516237175E-2</v>
      </c>
      <c r="E275" s="150">
        <f t="shared" si="218"/>
        <v>3.0134230313068489E-2</v>
      </c>
      <c r="F275" s="150">
        <f t="shared" si="218"/>
        <v>3.1272570889823777E-2</v>
      </c>
      <c r="G275" s="150">
        <f t="shared" si="218"/>
        <v>2.72927051508817E-2</v>
      </c>
      <c r="H275" s="150">
        <f t="shared" si="218"/>
        <v>4.2309017086434093E-2</v>
      </c>
      <c r="I275" s="150">
        <f t="shared" si="218"/>
        <v>4.7154654936902622E-2</v>
      </c>
      <c r="J275" s="150">
        <f>J108/AVERAGE(I157:J157)</f>
        <v>4.963676046270913E-2</v>
      </c>
      <c r="K275" s="150">
        <f>K108/AVERAGE(J157:K157)</f>
        <v>2.3243218220534937E-2</v>
      </c>
      <c r="L275" s="151">
        <f>L108/AVERAGE(J157:L157)</f>
        <v>4.0706983343179258E-2</v>
      </c>
      <c r="M275" s="151">
        <f t="shared" ref="M275:R275" si="219">M108/AVERAGE(L157:M157)</f>
        <v>5.1954376662430773E-2</v>
      </c>
      <c r="N275" s="151">
        <f t="shared" si="219"/>
        <v>6.8882574470303548E-2</v>
      </c>
      <c r="O275" s="151">
        <f t="shared" si="219"/>
        <v>8.4552430967279296E-2</v>
      </c>
      <c r="P275" s="151">
        <f t="shared" si="219"/>
        <v>9.8170558115940443E-2</v>
      </c>
      <c r="Q275" s="151">
        <f t="shared" si="219"/>
        <v>0.11009543634917793</v>
      </c>
      <c r="R275" s="151">
        <f t="shared" si="219"/>
        <v>0.12017191866504653</v>
      </c>
    </row>
    <row r="276" spans="1:16343" ht="18.75" x14ac:dyDescent="0.4">
      <c r="C276" s="60"/>
      <c r="D276" s="60"/>
      <c r="E276" s="60"/>
      <c r="F276" s="60"/>
      <c r="G276" s="60"/>
      <c r="H276" s="60"/>
      <c r="I276" s="60"/>
      <c r="J276" s="60"/>
      <c r="K276" s="60"/>
      <c r="L276" s="60"/>
      <c r="M276" s="60"/>
      <c r="N276" s="60"/>
      <c r="O276" s="60"/>
      <c r="P276" s="60"/>
      <c r="Q276" s="60"/>
      <c r="R276" s="60"/>
      <c r="S276" s="60"/>
    </row>
    <row r="278" spans="1:16343" x14ac:dyDescent="0.25">
      <c r="A278" s="3"/>
      <c r="B278" s="3"/>
      <c r="C278" s="3"/>
      <c r="D278" s="3"/>
      <c r="E278" s="3"/>
      <c r="F278" s="3"/>
      <c r="G278" s="3"/>
      <c r="H278" s="3"/>
      <c r="I278" s="28"/>
      <c r="J278" s="28"/>
      <c r="K278" s="28"/>
      <c r="L278" s="28"/>
      <c r="M278" s="28"/>
      <c r="N278" s="28"/>
      <c r="O278" s="28"/>
      <c r="P278" s="28"/>
      <c r="Q278" s="28"/>
      <c r="R278" s="28"/>
      <c r="S278" s="28"/>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c r="DN278" s="3"/>
      <c r="DO278" s="3"/>
      <c r="DP278" s="3"/>
      <c r="DQ278" s="3"/>
      <c r="DR278" s="3"/>
      <c r="DS278" s="3"/>
      <c r="DT278" s="3"/>
      <c r="DU278" s="3"/>
      <c r="DV278" s="3"/>
      <c r="DW278" s="3"/>
      <c r="DX278" s="3"/>
      <c r="DY278" s="3"/>
      <c r="DZ278" s="3"/>
      <c r="EA278" s="3"/>
      <c r="EB278" s="3"/>
      <c r="EC278" s="3"/>
      <c r="ED278" s="3"/>
      <c r="EE278" s="3"/>
      <c r="EF278" s="3"/>
      <c r="EG278" s="3"/>
      <c r="EH278" s="3"/>
      <c r="EI278" s="3"/>
      <c r="EJ278" s="3"/>
      <c r="EK278" s="3"/>
      <c r="EL278" s="3"/>
      <c r="EM278" s="3"/>
      <c r="EN278" s="3"/>
      <c r="EO278" s="3"/>
      <c r="EP278" s="3"/>
      <c r="EQ278" s="3"/>
      <c r="ER278" s="3"/>
      <c r="ES278" s="3"/>
      <c r="ET278" s="3"/>
      <c r="EU278" s="3"/>
      <c r="EV278" s="3"/>
      <c r="EW278" s="3"/>
      <c r="EX278" s="3"/>
      <c r="EY278" s="3"/>
      <c r="EZ278" s="3"/>
      <c r="FA278" s="3"/>
      <c r="FB278" s="3"/>
      <c r="FC278" s="3"/>
      <c r="FD278" s="3"/>
      <c r="FE278" s="3"/>
      <c r="FF278" s="3"/>
      <c r="FG278" s="3"/>
      <c r="FH278" s="3"/>
      <c r="FI278" s="3"/>
      <c r="FJ278" s="3"/>
      <c r="FK278" s="3"/>
      <c r="FL278" s="3"/>
      <c r="FM278" s="3"/>
      <c r="FN278" s="3"/>
      <c r="FO278" s="3"/>
      <c r="FP278" s="3"/>
      <c r="FQ278" s="3"/>
      <c r="FR278" s="3"/>
      <c r="FS278" s="3"/>
      <c r="FT278" s="3"/>
      <c r="FU278" s="3"/>
      <c r="FV278" s="3"/>
      <c r="FW278" s="3"/>
      <c r="FX278" s="3"/>
      <c r="FY278" s="3"/>
      <c r="FZ278" s="3"/>
      <c r="GA278" s="3"/>
      <c r="GB278" s="3"/>
      <c r="GC278" s="3"/>
      <c r="GD278" s="3"/>
      <c r="GE278" s="3"/>
      <c r="GF278" s="3"/>
      <c r="GG278" s="3"/>
      <c r="GH278" s="3"/>
      <c r="GI278" s="3"/>
      <c r="GJ278" s="3"/>
      <c r="GK278" s="3"/>
      <c r="GL278" s="3"/>
      <c r="GM278" s="3"/>
      <c r="GN278" s="3"/>
      <c r="GO278" s="3"/>
      <c r="GP278" s="3"/>
      <c r="GQ278" s="3"/>
      <c r="GR278" s="3"/>
      <c r="GS278" s="3"/>
      <c r="GT278" s="3"/>
      <c r="GU278" s="3"/>
      <c r="GV278" s="3"/>
      <c r="GW278" s="3"/>
      <c r="GX278" s="3"/>
      <c r="GY278" s="3"/>
      <c r="GZ278" s="3"/>
      <c r="HA278" s="3"/>
      <c r="HB278" s="3"/>
      <c r="HC278" s="3"/>
      <c r="HD278" s="3"/>
      <c r="HE278" s="3"/>
      <c r="HF278" s="3"/>
      <c r="HG278" s="3"/>
      <c r="HH278" s="3"/>
      <c r="HI278" s="3"/>
      <c r="HJ278" s="3"/>
      <c r="HK278" s="3"/>
      <c r="HL278" s="3"/>
      <c r="HM278" s="3"/>
      <c r="HN278" s="3"/>
      <c r="HO278" s="3"/>
      <c r="HP278" s="3"/>
      <c r="HQ278" s="3"/>
      <c r="HR278" s="3"/>
      <c r="HS278" s="3"/>
      <c r="HT278" s="3"/>
      <c r="HU278" s="3"/>
      <c r="HV278" s="3"/>
      <c r="HW278" s="3"/>
      <c r="HX278" s="3"/>
      <c r="HY278" s="3"/>
      <c r="HZ278" s="3"/>
      <c r="IA278" s="3"/>
      <c r="IB278" s="3"/>
      <c r="IC278" s="3"/>
      <c r="ID278" s="3"/>
      <c r="IE278" s="3"/>
      <c r="IF278" s="3"/>
      <c r="IG278" s="3"/>
      <c r="IH278" s="3"/>
      <c r="II278" s="3"/>
      <c r="IJ278" s="3"/>
      <c r="IK278" s="3"/>
      <c r="IL278" s="3"/>
      <c r="IM278" s="3"/>
      <c r="IN278" s="3"/>
      <c r="IO278" s="3"/>
      <c r="IP278" s="3"/>
      <c r="IQ278" s="3"/>
      <c r="IR278" s="3"/>
      <c r="IS278" s="3"/>
      <c r="IT278" s="3"/>
      <c r="IU278" s="3"/>
      <c r="IV278" s="3"/>
      <c r="IW278" s="3"/>
      <c r="IX278" s="3"/>
      <c r="IY278" s="3"/>
      <c r="IZ278" s="3"/>
      <c r="JA278" s="3"/>
      <c r="JB278" s="3"/>
      <c r="JC278" s="3"/>
      <c r="JD278" s="3"/>
      <c r="JE278" s="3"/>
      <c r="JF278" s="3"/>
      <c r="JG278" s="3"/>
      <c r="JH278" s="3"/>
      <c r="JI278" s="3"/>
      <c r="JJ278" s="3"/>
      <c r="JK278" s="3"/>
      <c r="JL278" s="3"/>
      <c r="JM278" s="3"/>
      <c r="JN278" s="3"/>
      <c r="JO278" s="3"/>
      <c r="JP278" s="3"/>
      <c r="JQ278" s="3"/>
      <c r="JR278" s="3"/>
      <c r="JS278" s="3"/>
      <c r="JT278" s="3"/>
      <c r="JU278" s="3"/>
      <c r="JV278" s="3"/>
      <c r="JW278" s="3"/>
      <c r="JX278" s="3"/>
      <c r="JY278" s="3"/>
      <c r="JZ278" s="3"/>
      <c r="KA278" s="3"/>
      <c r="KB278" s="3"/>
      <c r="KC278" s="3"/>
      <c r="KD278" s="3"/>
      <c r="KE278" s="3"/>
      <c r="KF278" s="3"/>
      <c r="KG278" s="3"/>
      <c r="KH278" s="3"/>
      <c r="KI278" s="3"/>
      <c r="KJ278" s="3"/>
      <c r="KK278" s="3"/>
      <c r="KL278" s="3"/>
      <c r="KM278" s="3"/>
      <c r="KN278" s="3"/>
      <c r="KO278" s="3"/>
      <c r="KP278" s="3"/>
      <c r="KQ278" s="3"/>
      <c r="KR278" s="3"/>
      <c r="KS278" s="3"/>
      <c r="KT278" s="3"/>
      <c r="KU278" s="3"/>
      <c r="KV278" s="3"/>
      <c r="KW278" s="3"/>
      <c r="KX278" s="3"/>
      <c r="KY278" s="3"/>
      <c r="KZ278" s="3"/>
      <c r="LA278" s="3"/>
      <c r="LB278" s="3"/>
      <c r="LC278" s="3"/>
      <c r="LD278" s="3"/>
      <c r="LE278" s="3"/>
      <c r="LF278" s="3"/>
      <c r="LG278" s="3"/>
      <c r="LH278" s="3"/>
      <c r="LI278" s="3"/>
      <c r="LJ278" s="3"/>
      <c r="LK278" s="3"/>
      <c r="LL278" s="3"/>
      <c r="LM278" s="3"/>
      <c r="LN278" s="3"/>
      <c r="LO278" s="3"/>
      <c r="LP278" s="3"/>
      <c r="LQ278" s="3"/>
      <c r="LR278" s="3"/>
      <c r="LS278" s="3"/>
      <c r="LT278" s="3"/>
      <c r="LU278" s="3"/>
      <c r="LV278" s="3"/>
      <c r="LW278" s="3"/>
      <c r="LX278" s="3"/>
      <c r="LY278" s="3"/>
      <c r="LZ278" s="3"/>
      <c r="MA278" s="3"/>
      <c r="MB278" s="3"/>
      <c r="MC278" s="3"/>
      <c r="MD278" s="3"/>
      <c r="ME278" s="3"/>
      <c r="MF278" s="3"/>
      <c r="MG278" s="3"/>
      <c r="MH278" s="3"/>
      <c r="MI278" s="3"/>
      <c r="MJ278" s="3"/>
      <c r="MK278" s="3"/>
      <c r="ML278" s="3"/>
      <c r="MM278" s="3"/>
      <c r="MN278" s="3"/>
      <c r="MO278" s="3"/>
      <c r="MP278" s="3"/>
      <c r="MQ278" s="3"/>
      <c r="MR278" s="3"/>
      <c r="MS278" s="3"/>
      <c r="MT278" s="3"/>
      <c r="MU278" s="3"/>
      <c r="MV278" s="3"/>
      <c r="MW278" s="3"/>
      <c r="MX278" s="3"/>
      <c r="MY278" s="3"/>
      <c r="MZ278" s="3"/>
      <c r="NA278" s="3"/>
      <c r="NB278" s="3"/>
      <c r="NC278" s="3"/>
      <c r="ND278" s="3"/>
      <c r="NE278" s="3"/>
      <c r="NF278" s="3"/>
      <c r="NG278" s="3"/>
      <c r="NH278" s="3"/>
      <c r="NI278" s="3"/>
      <c r="NJ278" s="3"/>
      <c r="NK278" s="3"/>
      <c r="NL278" s="3"/>
      <c r="NM278" s="3"/>
      <c r="NN278" s="3"/>
      <c r="NO278" s="3"/>
      <c r="NP278" s="3"/>
      <c r="NQ278" s="3"/>
      <c r="NR278" s="3"/>
      <c r="NS278" s="3"/>
      <c r="NT278" s="3"/>
      <c r="NU278" s="3"/>
      <c r="NV278" s="3"/>
      <c r="NW278" s="3"/>
      <c r="NX278" s="3"/>
      <c r="NY278" s="3"/>
      <c r="NZ278" s="3"/>
      <c r="OA278" s="3"/>
      <c r="OB278" s="3"/>
      <c r="OC278" s="3"/>
      <c r="OD278" s="3"/>
      <c r="OE278" s="3"/>
      <c r="OF278" s="3"/>
      <c r="OG278" s="3"/>
      <c r="OH278" s="3"/>
      <c r="OI278" s="3"/>
      <c r="OJ278" s="3"/>
      <c r="OK278" s="3"/>
      <c r="OL278" s="3"/>
      <c r="OM278" s="3"/>
      <c r="ON278" s="3"/>
      <c r="OO278" s="3"/>
      <c r="OP278" s="3"/>
      <c r="OQ278" s="3"/>
      <c r="OR278" s="3"/>
      <c r="OS278" s="3"/>
      <c r="OT278" s="3"/>
      <c r="OU278" s="3"/>
      <c r="OV278" s="3"/>
      <c r="OW278" s="3"/>
      <c r="OX278" s="3"/>
      <c r="OY278" s="3"/>
      <c r="OZ278" s="3"/>
      <c r="PA278" s="3"/>
      <c r="PB278" s="3"/>
      <c r="PC278" s="3"/>
      <c r="PD278" s="3"/>
      <c r="PE278" s="3"/>
      <c r="PF278" s="3"/>
      <c r="PG278" s="3"/>
      <c r="PH278" s="3"/>
      <c r="PI278" s="3"/>
      <c r="PJ278" s="3"/>
      <c r="PK278" s="3"/>
      <c r="PL278" s="3"/>
      <c r="PM278" s="3"/>
      <c r="PN278" s="3"/>
      <c r="PO278" s="3"/>
      <c r="PP278" s="3"/>
      <c r="PQ278" s="3"/>
      <c r="PR278" s="3"/>
      <c r="PS278" s="3"/>
      <c r="PT278" s="3"/>
      <c r="PU278" s="3"/>
      <c r="PV278" s="3"/>
      <c r="PW278" s="3"/>
      <c r="PX278" s="3"/>
      <c r="PY278" s="3"/>
      <c r="PZ278" s="3"/>
      <c r="QA278" s="3"/>
      <c r="QB278" s="3"/>
      <c r="QC278" s="3"/>
      <c r="QD278" s="3"/>
      <c r="QE278" s="3"/>
      <c r="QF278" s="3"/>
      <c r="QG278" s="3"/>
      <c r="QH278" s="3"/>
      <c r="QI278" s="3"/>
      <c r="QJ278" s="3"/>
      <c r="QK278" s="3"/>
      <c r="QL278" s="3"/>
      <c r="QM278" s="3"/>
      <c r="QN278" s="3"/>
      <c r="QO278" s="3"/>
      <c r="QP278" s="3"/>
      <c r="QQ278" s="3"/>
      <c r="QR278" s="3"/>
      <c r="QS278" s="3"/>
      <c r="QT278" s="3"/>
      <c r="QU278" s="3"/>
      <c r="QV278" s="3"/>
      <c r="QW278" s="3"/>
      <c r="QX278" s="3"/>
      <c r="QY278" s="3"/>
      <c r="QZ278" s="3"/>
      <c r="RA278" s="3"/>
      <c r="RB278" s="3"/>
      <c r="RC278" s="3"/>
      <c r="RD278" s="3"/>
      <c r="RE278" s="3"/>
      <c r="RF278" s="3"/>
      <c r="RG278" s="3"/>
      <c r="RH278" s="3"/>
      <c r="RI278" s="3"/>
      <c r="RJ278" s="3"/>
      <c r="RK278" s="3"/>
      <c r="RL278" s="3"/>
      <c r="RM278" s="3"/>
      <c r="RN278" s="3"/>
      <c r="RO278" s="3"/>
      <c r="RP278" s="3"/>
      <c r="RQ278" s="3"/>
      <c r="RR278" s="3"/>
      <c r="RS278" s="3"/>
      <c r="RT278" s="3"/>
      <c r="RU278" s="3"/>
      <c r="RV278" s="3"/>
      <c r="RW278" s="3"/>
      <c r="RX278" s="3"/>
      <c r="RY278" s="3"/>
      <c r="RZ278" s="3"/>
      <c r="SA278" s="3"/>
      <c r="SB278" s="3"/>
      <c r="SC278" s="3"/>
      <c r="SD278" s="3"/>
      <c r="SE278" s="3"/>
      <c r="SF278" s="3"/>
      <c r="SG278" s="3"/>
      <c r="SH278" s="3"/>
      <c r="SI278" s="3"/>
      <c r="SJ278" s="3"/>
      <c r="SK278" s="3"/>
      <c r="SL278" s="3"/>
      <c r="SM278" s="3"/>
      <c r="SN278" s="3"/>
      <c r="SO278" s="3"/>
      <c r="SP278" s="3"/>
      <c r="SQ278" s="3"/>
      <c r="SR278" s="3"/>
      <c r="SS278" s="3"/>
      <c r="ST278" s="3"/>
      <c r="SU278" s="3"/>
      <c r="SV278" s="3"/>
      <c r="SW278" s="3"/>
      <c r="SX278" s="3"/>
      <c r="SY278" s="3"/>
      <c r="SZ278" s="3"/>
      <c r="TA278" s="3"/>
      <c r="TB278" s="3"/>
      <c r="TC278" s="3"/>
      <c r="TD278" s="3"/>
      <c r="TE278" s="3"/>
      <c r="TF278" s="3"/>
      <c r="TG278" s="3"/>
      <c r="TH278" s="3"/>
      <c r="TI278" s="3"/>
      <c r="TJ278" s="3"/>
      <c r="TK278" s="3"/>
      <c r="TL278" s="3"/>
      <c r="TM278" s="3"/>
      <c r="TN278" s="3"/>
      <c r="TO278" s="3"/>
      <c r="TP278" s="3"/>
      <c r="TQ278" s="3"/>
      <c r="TR278" s="3"/>
      <c r="TS278" s="3"/>
      <c r="TT278" s="3"/>
      <c r="TU278" s="3"/>
      <c r="TV278" s="3"/>
      <c r="TW278" s="3"/>
      <c r="TX278" s="3"/>
      <c r="TY278" s="3"/>
      <c r="TZ278" s="3"/>
      <c r="UA278" s="3"/>
      <c r="UB278" s="3"/>
      <c r="UC278" s="3"/>
      <c r="UD278" s="3"/>
      <c r="UE278" s="3"/>
      <c r="UF278" s="3"/>
      <c r="UG278" s="3"/>
      <c r="UH278" s="3"/>
      <c r="UI278" s="3"/>
      <c r="UJ278" s="3"/>
      <c r="UK278" s="3"/>
      <c r="UL278" s="3"/>
      <c r="UM278" s="3"/>
      <c r="UN278" s="3"/>
      <c r="UO278" s="3"/>
      <c r="UP278" s="3"/>
      <c r="UQ278" s="3"/>
      <c r="UR278" s="3"/>
      <c r="US278" s="3"/>
      <c r="UT278" s="3"/>
      <c r="UU278" s="3"/>
      <c r="UV278" s="3"/>
      <c r="UW278" s="3"/>
      <c r="UX278" s="3"/>
      <c r="UY278" s="3"/>
      <c r="UZ278" s="3"/>
      <c r="VA278" s="3"/>
      <c r="VB278" s="3"/>
      <c r="VC278" s="3"/>
      <c r="VD278" s="3"/>
      <c r="VE278" s="3"/>
      <c r="VF278" s="3"/>
      <c r="VG278" s="3"/>
      <c r="VH278" s="3"/>
      <c r="VI278" s="3"/>
      <c r="VJ278" s="3"/>
      <c r="VK278" s="3"/>
      <c r="VL278" s="3"/>
      <c r="VM278" s="3"/>
      <c r="VN278" s="3"/>
      <c r="VO278" s="3"/>
      <c r="VP278" s="3"/>
      <c r="VQ278" s="3"/>
      <c r="VR278" s="3"/>
      <c r="VS278" s="3"/>
      <c r="VT278" s="3"/>
      <c r="VU278" s="3"/>
      <c r="VV278" s="3"/>
      <c r="VW278" s="3"/>
      <c r="VX278" s="3"/>
      <c r="VY278" s="3"/>
      <c r="VZ278" s="3"/>
      <c r="WA278" s="3"/>
      <c r="WB278" s="3"/>
      <c r="WC278" s="3"/>
      <c r="WD278" s="3"/>
      <c r="WE278" s="3"/>
      <c r="WF278" s="3"/>
      <c r="WG278" s="3"/>
      <c r="WH278" s="3"/>
      <c r="WI278" s="3"/>
      <c r="WJ278" s="3"/>
      <c r="WK278" s="3"/>
      <c r="WL278" s="3"/>
      <c r="WM278" s="3"/>
      <c r="WN278" s="3"/>
      <c r="WO278" s="3"/>
      <c r="WP278" s="3"/>
      <c r="WQ278" s="3"/>
      <c r="WR278" s="3"/>
      <c r="WS278" s="3"/>
      <c r="WT278" s="3"/>
      <c r="WU278" s="3"/>
      <c r="WV278" s="3"/>
      <c r="WW278" s="3"/>
      <c r="WX278" s="3"/>
      <c r="WY278" s="3"/>
      <c r="WZ278" s="3"/>
      <c r="XA278" s="3"/>
      <c r="XB278" s="3"/>
      <c r="XC278" s="3"/>
      <c r="XD278" s="3"/>
      <c r="XE278" s="3"/>
      <c r="XF278" s="3"/>
      <c r="XG278" s="3"/>
      <c r="XH278" s="3"/>
      <c r="XI278" s="3"/>
      <c r="XJ278" s="3"/>
      <c r="XK278" s="3"/>
      <c r="XL278" s="3"/>
      <c r="XM278" s="3"/>
      <c r="XN278" s="3"/>
      <c r="XO278" s="3"/>
      <c r="XP278" s="3"/>
      <c r="XQ278" s="3"/>
      <c r="XR278" s="3"/>
      <c r="XS278" s="3"/>
      <c r="XT278" s="3"/>
      <c r="XU278" s="3"/>
      <c r="XV278" s="3"/>
      <c r="XW278" s="3"/>
      <c r="XX278" s="3"/>
      <c r="XY278" s="3"/>
      <c r="XZ278" s="3"/>
      <c r="YA278" s="3"/>
      <c r="YB278" s="3"/>
      <c r="YC278" s="3"/>
      <c r="YD278" s="3"/>
      <c r="YE278" s="3"/>
      <c r="YF278" s="3"/>
      <c r="YG278" s="3"/>
      <c r="YH278" s="3"/>
      <c r="YI278" s="3"/>
      <c r="YJ278" s="3"/>
      <c r="YK278" s="3"/>
      <c r="YL278" s="3"/>
      <c r="YM278" s="3"/>
      <c r="YN278" s="3"/>
      <c r="YO278" s="3"/>
      <c r="YP278" s="3"/>
      <c r="YQ278" s="3"/>
      <c r="YR278" s="3"/>
      <c r="YS278" s="3"/>
      <c r="YT278" s="3"/>
      <c r="YU278" s="3"/>
      <c r="YV278" s="3"/>
      <c r="YW278" s="3"/>
      <c r="YX278" s="3"/>
      <c r="YY278" s="3"/>
      <c r="YZ278" s="3"/>
      <c r="ZA278" s="3"/>
      <c r="ZB278" s="3"/>
      <c r="ZC278" s="3"/>
      <c r="ZD278" s="3"/>
      <c r="ZE278" s="3"/>
      <c r="ZF278" s="3"/>
      <c r="ZG278" s="3"/>
      <c r="ZH278" s="3"/>
      <c r="ZI278" s="3"/>
      <c r="ZJ278" s="3"/>
      <c r="ZK278" s="3"/>
      <c r="ZL278" s="3"/>
      <c r="ZM278" s="3"/>
      <c r="ZN278" s="3"/>
      <c r="ZO278" s="3"/>
      <c r="ZP278" s="3"/>
      <c r="ZQ278" s="3"/>
      <c r="ZR278" s="3"/>
      <c r="ZS278" s="3"/>
      <c r="ZT278" s="3"/>
      <c r="ZU278" s="3"/>
      <c r="ZV278" s="3"/>
      <c r="ZW278" s="3"/>
      <c r="ZX278" s="3"/>
      <c r="ZY278" s="3"/>
      <c r="ZZ278" s="3"/>
      <c r="AAA278" s="3"/>
      <c r="AAB278" s="3"/>
      <c r="AAC278" s="3"/>
      <c r="AAD278" s="3"/>
      <c r="AAE278" s="3"/>
      <c r="AAF278" s="3"/>
      <c r="AAG278" s="3"/>
      <c r="AAH278" s="3"/>
      <c r="AAI278" s="3"/>
      <c r="AAJ278" s="3"/>
      <c r="AAK278" s="3"/>
      <c r="AAL278" s="3"/>
      <c r="AAM278" s="3"/>
      <c r="AAN278" s="3"/>
      <c r="AAO278" s="3"/>
      <c r="AAP278" s="3"/>
      <c r="AAQ278" s="3"/>
      <c r="AAR278" s="3"/>
      <c r="AAS278" s="3"/>
      <c r="AAT278" s="3"/>
      <c r="AAU278" s="3"/>
      <c r="AAV278" s="3"/>
      <c r="AAW278" s="3"/>
      <c r="AAX278" s="3"/>
      <c r="AAY278" s="3"/>
      <c r="AAZ278" s="3"/>
      <c r="ABA278" s="3"/>
      <c r="ABB278" s="3"/>
      <c r="ABC278" s="3"/>
      <c r="ABD278" s="3"/>
      <c r="ABE278" s="3"/>
      <c r="ABF278" s="3"/>
      <c r="ABG278" s="3"/>
      <c r="ABH278" s="3"/>
      <c r="ABI278" s="3"/>
      <c r="ABJ278" s="3"/>
      <c r="ABK278" s="3"/>
      <c r="ABL278" s="3"/>
      <c r="ABM278" s="3"/>
      <c r="ABN278" s="3"/>
      <c r="ABO278" s="3"/>
      <c r="ABP278" s="3"/>
      <c r="ABQ278" s="3"/>
      <c r="ABR278" s="3"/>
      <c r="ABS278" s="3"/>
      <c r="ABT278" s="3"/>
      <c r="ABU278" s="3"/>
      <c r="ABV278" s="3"/>
      <c r="ABW278" s="3"/>
      <c r="ABX278" s="3"/>
      <c r="ABY278" s="3"/>
      <c r="ABZ278" s="3"/>
      <c r="ACA278" s="3"/>
      <c r="ACB278" s="3"/>
      <c r="ACC278" s="3"/>
      <c r="ACD278" s="3"/>
      <c r="ACE278" s="3"/>
      <c r="ACF278" s="3"/>
      <c r="ACG278" s="3"/>
      <c r="ACH278" s="3"/>
      <c r="ACI278" s="3"/>
      <c r="ACJ278" s="3"/>
      <c r="ACK278" s="3"/>
      <c r="ACL278" s="3"/>
      <c r="ACM278" s="3"/>
      <c r="ACN278" s="3"/>
      <c r="ACO278" s="3"/>
      <c r="ACP278" s="3"/>
      <c r="ACQ278" s="3"/>
      <c r="ACR278" s="3"/>
      <c r="ACS278" s="3"/>
      <c r="ACT278" s="3"/>
      <c r="ACU278" s="3"/>
      <c r="ACV278" s="3"/>
      <c r="ACW278" s="3"/>
      <c r="ACX278" s="3"/>
      <c r="ACY278" s="3"/>
      <c r="ACZ278" s="3"/>
      <c r="ADA278" s="3"/>
      <c r="ADB278" s="3"/>
      <c r="ADC278" s="3"/>
      <c r="ADD278" s="3"/>
      <c r="ADE278" s="3"/>
      <c r="ADF278" s="3"/>
      <c r="ADG278" s="3"/>
      <c r="ADH278" s="3"/>
      <c r="ADI278" s="3"/>
      <c r="ADJ278" s="3"/>
      <c r="ADK278" s="3"/>
      <c r="ADL278" s="3"/>
      <c r="ADM278" s="3"/>
      <c r="ADN278" s="3"/>
      <c r="ADO278" s="3"/>
      <c r="ADP278" s="3"/>
      <c r="ADQ278" s="3"/>
      <c r="ADR278" s="3"/>
      <c r="ADS278" s="3"/>
      <c r="ADT278" s="3"/>
      <c r="ADU278" s="3"/>
      <c r="ADV278" s="3"/>
      <c r="ADW278" s="3"/>
      <c r="ADX278" s="3"/>
      <c r="ADY278" s="3"/>
      <c r="ADZ278" s="3"/>
      <c r="AEA278" s="3"/>
      <c r="AEB278" s="3"/>
      <c r="AEC278" s="3"/>
      <c r="AED278" s="3"/>
      <c r="AEE278" s="3"/>
      <c r="AEF278" s="3"/>
      <c r="AEG278" s="3"/>
      <c r="AEH278" s="3"/>
      <c r="AEI278" s="3"/>
      <c r="AEJ278" s="3"/>
      <c r="AEK278" s="3"/>
      <c r="AEL278" s="3"/>
      <c r="AEM278" s="3"/>
      <c r="AEN278" s="3"/>
      <c r="AEO278" s="3"/>
      <c r="AEP278" s="3"/>
      <c r="AEQ278" s="3"/>
      <c r="AER278" s="3"/>
      <c r="AES278" s="3"/>
      <c r="AET278" s="3"/>
      <c r="AEU278" s="3"/>
      <c r="AEV278" s="3"/>
      <c r="AEW278" s="3"/>
      <c r="AEX278" s="3"/>
      <c r="AEY278" s="3"/>
      <c r="AEZ278" s="3"/>
      <c r="AFA278" s="3"/>
      <c r="AFB278" s="3"/>
      <c r="AFC278" s="3"/>
      <c r="AFD278" s="3"/>
      <c r="AFE278" s="3"/>
      <c r="AFF278" s="3"/>
      <c r="AFG278" s="3"/>
      <c r="AFH278" s="3"/>
      <c r="AFI278" s="3"/>
      <c r="AFJ278" s="3"/>
      <c r="AFK278" s="3"/>
      <c r="AFL278" s="3"/>
      <c r="AFM278" s="3"/>
      <c r="AFN278" s="3"/>
      <c r="AFO278" s="3"/>
      <c r="AFP278" s="3"/>
      <c r="AFQ278" s="3"/>
      <c r="AFR278" s="3"/>
      <c r="AFS278" s="3"/>
      <c r="AFT278" s="3"/>
      <c r="AFU278" s="3"/>
      <c r="AFV278" s="3"/>
      <c r="AFW278" s="3"/>
      <c r="AFX278" s="3"/>
      <c r="AFY278" s="3"/>
      <c r="AFZ278" s="3"/>
      <c r="AGA278" s="3"/>
      <c r="AGB278" s="3"/>
      <c r="AGC278" s="3"/>
      <c r="AGD278" s="3"/>
      <c r="AGE278" s="3"/>
      <c r="AGF278" s="3"/>
      <c r="AGG278" s="3"/>
      <c r="AGH278" s="3"/>
      <c r="AGI278" s="3"/>
      <c r="AGJ278" s="3"/>
      <c r="AGK278" s="3"/>
      <c r="AGL278" s="3"/>
      <c r="AGM278" s="3"/>
      <c r="AGN278" s="3"/>
      <c r="AGO278" s="3"/>
      <c r="AGP278" s="3"/>
      <c r="AGQ278" s="3"/>
      <c r="AGR278" s="3"/>
      <c r="AGS278" s="3"/>
      <c r="AGT278" s="3"/>
      <c r="AGU278" s="3"/>
      <c r="AGV278" s="3"/>
      <c r="AGW278" s="3"/>
      <c r="AGX278" s="3"/>
      <c r="AGY278" s="3"/>
      <c r="AGZ278" s="3"/>
      <c r="AHA278" s="3"/>
      <c r="AHB278" s="3"/>
      <c r="AHC278" s="3"/>
      <c r="AHD278" s="3"/>
      <c r="AHE278" s="3"/>
      <c r="AHF278" s="3"/>
      <c r="AHG278" s="3"/>
      <c r="AHH278" s="3"/>
      <c r="AHI278" s="3"/>
      <c r="AHJ278" s="3"/>
      <c r="AHK278" s="3"/>
      <c r="AHL278" s="3"/>
      <c r="AHM278" s="3"/>
      <c r="AHN278" s="3"/>
      <c r="AHO278" s="3"/>
      <c r="AHP278" s="3"/>
      <c r="AHQ278" s="3"/>
      <c r="AHR278" s="3"/>
      <c r="AHS278" s="3"/>
      <c r="AHT278" s="3"/>
      <c r="AHU278" s="3"/>
      <c r="AHV278" s="3"/>
      <c r="AHW278" s="3"/>
      <c r="AHX278" s="3"/>
      <c r="AHY278" s="3"/>
      <c r="AHZ278" s="3"/>
      <c r="AIA278" s="3"/>
      <c r="AIB278" s="3"/>
      <c r="AIC278" s="3"/>
      <c r="AID278" s="3"/>
      <c r="AIE278" s="3"/>
      <c r="AIF278" s="3"/>
      <c r="AIG278" s="3"/>
      <c r="AIH278" s="3"/>
      <c r="AII278" s="3"/>
      <c r="AIJ278" s="3"/>
      <c r="AIK278" s="3"/>
      <c r="AIL278" s="3"/>
      <c r="AIM278" s="3"/>
      <c r="AIN278" s="3"/>
      <c r="AIO278" s="3"/>
      <c r="AIP278" s="3"/>
      <c r="AIQ278" s="3"/>
      <c r="AIR278" s="3"/>
      <c r="AIS278" s="3"/>
      <c r="AIT278" s="3"/>
      <c r="AIU278" s="3"/>
      <c r="AIV278" s="3"/>
      <c r="AIW278" s="3"/>
      <c r="AIX278" s="3"/>
      <c r="AIY278" s="3"/>
      <c r="AIZ278" s="3"/>
      <c r="AJA278" s="3"/>
      <c r="AJB278" s="3"/>
      <c r="AJC278" s="3"/>
      <c r="AJD278" s="3"/>
      <c r="AJE278" s="3"/>
      <c r="AJF278" s="3"/>
      <c r="AJG278" s="3"/>
      <c r="AJH278" s="3"/>
      <c r="AJI278" s="3"/>
      <c r="AJJ278" s="3"/>
      <c r="AJK278" s="3"/>
      <c r="AJL278" s="3"/>
      <c r="AJM278" s="3"/>
      <c r="AJN278" s="3"/>
      <c r="AJO278" s="3"/>
      <c r="AJP278" s="3"/>
      <c r="AJQ278" s="3"/>
      <c r="AJR278" s="3"/>
      <c r="AJS278" s="3"/>
      <c r="AJT278" s="3"/>
      <c r="AJU278" s="3"/>
      <c r="AJV278" s="3"/>
      <c r="AJW278" s="3"/>
      <c r="AJX278" s="3"/>
      <c r="AJY278" s="3"/>
      <c r="AJZ278" s="3"/>
      <c r="AKA278" s="3"/>
      <c r="AKB278" s="3"/>
      <c r="AKC278" s="3"/>
      <c r="AKD278" s="3"/>
      <c r="AKE278" s="3"/>
      <c r="AKF278" s="3"/>
      <c r="AKG278" s="3"/>
      <c r="AKH278" s="3"/>
      <c r="AKI278" s="3"/>
      <c r="AKJ278" s="3"/>
      <c r="AKK278" s="3"/>
      <c r="AKL278" s="3"/>
      <c r="AKM278" s="3"/>
      <c r="AKN278" s="3"/>
      <c r="AKO278" s="3"/>
      <c r="AKP278" s="3"/>
      <c r="AKQ278" s="3"/>
      <c r="AKR278" s="3"/>
      <c r="AKS278" s="3"/>
      <c r="AKT278" s="3"/>
      <c r="AKU278" s="3"/>
      <c r="AKV278" s="3"/>
      <c r="AKW278" s="3"/>
      <c r="AKX278" s="3"/>
      <c r="AKY278" s="3"/>
      <c r="AKZ278" s="3"/>
      <c r="ALA278" s="3"/>
      <c r="ALB278" s="3"/>
      <c r="ALC278" s="3"/>
      <c r="ALD278" s="3"/>
      <c r="ALE278" s="3"/>
      <c r="ALF278" s="3"/>
      <c r="ALG278" s="3"/>
      <c r="ALH278" s="3"/>
      <c r="ALI278" s="3"/>
      <c r="ALJ278" s="3"/>
      <c r="ALK278" s="3"/>
      <c r="ALL278" s="3"/>
      <c r="ALM278" s="3"/>
      <c r="ALN278" s="3"/>
      <c r="ALO278" s="3"/>
      <c r="ALP278" s="3"/>
      <c r="ALQ278" s="3"/>
      <c r="ALR278" s="3"/>
      <c r="ALS278" s="3"/>
      <c r="ALT278" s="3"/>
      <c r="ALU278" s="3"/>
      <c r="ALV278" s="3"/>
      <c r="ALW278" s="3"/>
      <c r="ALX278" s="3"/>
      <c r="ALY278" s="3"/>
      <c r="ALZ278" s="3"/>
      <c r="AMA278" s="3"/>
      <c r="AMB278" s="3"/>
      <c r="AMC278" s="3"/>
      <c r="AMD278" s="3"/>
      <c r="AME278" s="3"/>
      <c r="AMF278" s="3"/>
      <c r="AMG278" s="3"/>
      <c r="AMH278" s="3"/>
      <c r="AMI278" s="3"/>
      <c r="AMJ278" s="3"/>
      <c r="AMK278" s="3"/>
      <c r="AML278" s="3"/>
      <c r="AMM278" s="3"/>
      <c r="AMN278" s="3"/>
      <c r="AMO278" s="3"/>
      <c r="AMP278" s="3"/>
      <c r="AMQ278" s="3"/>
      <c r="AMR278" s="3"/>
      <c r="AMS278" s="3"/>
      <c r="AMT278" s="3"/>
      <c r="AMU278" s="3"/>
      <c r="AMV278" s="3"/>
      <c r="AMW278" s="3"/>
      <c r="AMX278" s="3"/>
      <c r="AMY278" s="3"/>
      <c r="AMZ278" s="3"/>
      <c r="ANA278" s="3"/>
      <c r="ANB278" s="3"/>
      <c r="ANC278" s="3"/>
      <c r="AND278" s="3"/>
      <c r="ANE278" s="3"/>
      <c r="ANF278" s="3"/>
      <c r="ANG278" s="3"/>
      <c r="ANH278" s="3"/>
      <c r="ANI278" s="3"/>
      <c r="ANJ278" s="3"/>
      <c r="ANK278" s="3"/>
      <c r="ANL278" s="3"/>
      <c r="ANM278" s="3"/>
      <c r="ANN278" s="3"/>
      <c r="ANO278" s="3"/>
      <c r="ANP278" s="3"/>
      <c r="ANQ278" s="3"/>
      <c r="ANR278" s="3"/>
      <c r="ANS278" s="3"/>
      <c r="ANT278" s="3"/>
      <c r="ANU278" s="3"/>
      <c r="ANV278" s="3"/>
      <c r="ANW278" s="3"/>
      <c r="ANX278" s="3"/>
      <c r="ANY278" s="3"/>
      <c r="ANZ278" s="3"/>
      <c r="AOA278" s="3"/>
      <c r="AOB278" s="3"/>
      <c r="AOC278" s="3"/>
      <c r="AOD278" s="3"/>
      <c r="AOE278" s="3"/>
      <c r="AOF278" s="3"/>
      <c r="AOG278" s="3"/>
      <c r="AOH278" s="3"/>
      <c r="AOI278" s="3"/>
      <c r="AOJ278" s="3"/>
      <c r="AOK278" s="3"/>
      <c r="AOL278" s="3"/>
      <c r="AOM278" s="3"/>
      <c r="AON278" s="3"/>
      <c r="AOO278" s="3"/>
      <c r="AOP278" s="3"/>
      <c r="AOQ278" s="3"/>
      <c r="AOR278" s="3"/>
      <c r="AOS278" s="3"/>
      <c r="AOT278" s="3"/>
      <c r="AOU278" s="3"/>
      <c r="AOV278" s="3"/>
      <c r="AOW278" s="3"/>
      <c r="AOX278" s="3"/>
      <c r="AOY278" s="3"/>
      <c r="AOZ278" s="3"/>
      <c r="APA278" s="3"/>
      <c r="APB278" s="3"/>
      <c r="APC278" s="3"/>
      <c r="APD278" s="3"/>
      <c r="APE278" s="3"/>
      <c r="APF278" s="3"/>
      <c r="APG278" s="3"/>
      <c r="APH278" s="3"/>
      <c r="API278" s="3"/>
      <c r="APJ278" s="3"/>
      <c r="APK278" s="3"/>
      <c r="APL278" s="3"/>
      <c r="APM278" s="3"/>
      <c r="APN278" s="3"/>
      <c r="APO278" s="3"/>
      <c r="APP278" s="3"/>
      <c r="APQ278" s="3"/>
      <c r="APR278" s="3"/>
      <c r="APS278" s="3"/>
      <c r="APT278" s="3"/>
      <c r="APU278" s="3"/>
      <c r="APV278" s="3"/>
      <c r="APW278" s="3"/>
      <c r="APX278" s="3"/>
      <c r="APY278" s="3"/>
      <c r="APZ278" s="3"/>
      <c r="AQA278" s="3"/>
      <c r="AQB278" s="3"/>
      <c r="AQC278" s="3"/>
      <c r="AQD278" s="3"/>
      <c r="AQE278" s="3"/>
      <c r="AQF278" s="3"/>
      <c r="AQG278" s="3"/>
      <c r="AQH278" s="3"/>
      <c r="AQI278" s="3"/>
      <c r="AQJ278" s="3"/>
      <c r="AQK278" s="3"/>
      <c r="AQL278" s="3"/>
      <c r="AQM278" s="3"/>
      <c r="AQN278" s="3"/>
      <c r="AQO278" s="3"/>
      <c r="AQP278" s="3"/>
      <c r="AQQ278" s="3"/>
      <c r="AQR278" s="3"/>
      <c r="AQS278" s="3"/>
      <c r="AQT278" s="3"/>
      <c r="AQU278" s="3"/>
      <c r="AQV278" s="3"/>
      <c r="AQW278" s="3"/>
      <c r="AQX278" s="3"/>
      <c r="AQY278" s="3"/>
      <c r="AQZ278" s="3"/>
      <c r="ARA278" s="3"/>
      <c r="ARB278" s="3"/>
      <c r="ARC278" s="3"/>
      <c r="ARD278" s="3"/>
      <c r="ARE278" s="3"/>
      <c r="ARF278" s="3"/>
      <c r="ARG278" s="3"/>
      <c r="ARH278" s="3"/>
      <c r="ARI278" s="3"/>
      <c r="ARJ278" s="3"/>
      <c r="ARK278" s="3"/>
      <c r="ARL278" s="3"/>
      <c r="ARM278" s="3"/>
      <c r="ARN278" s="3"/>
      <c r="ARO278" s="3"/>
      <c r="ARP278" s="3"/>
      <c r="ARQ278" s="3"/>
      <c r="ARR278" s="3"/>
      <c r="ARS278" s="3"/>
      <c r="ART278" s="3"/>
      <c r="ARU278" s="3"/>
      <c r="ARV278" s="3"/>
      <c r="ARW278" s="3"/>
      <c r="ARX278" s="3"/>
      <c r="ARY278" s="3"/>
      <c r="ARZ278" s="3"/>
      <c r="ASA278" s="3"/>
      <c r="ASB278" s="3"/>
      <c r="ASC278" s="3"/>
      <c r="ASD278" s="3"/>
      <c r="ASE278" s="3"/>
      <c r="ASF278" s="3"/>
      <c r="ASG278" s="3"/>
      <c r="ASH278" s="3"/>
      <c r="ASI278" s="3"/>
      <c r="ASJ278" s="3"/>
      <c r="ASK278" s="3"/>
      <c r="ASL278" s="3"/>
      <c r="ASM278" s="3"/>
      <c r="ASN278" s="3"/>
      <c r="ASO278" s="3"/>
      <c r="ASP278" s="3"/>
      <c r="ASQ278" s="3"/>
      <c r="ASR278" s="3"/>
      <c r="ASS278" s="3"/>
      <c r="AST278" s="3"/>
      <c r="ASU278" s="3"/>
      <c r="ASV278" s="3"/>
      <c r="ASW278" s="3"/>
      <c r="ASX278" s="3"/>
      <c r="ASY278" s="3"/>
      <c r="ASZ278" s="3"/>
      <c r="ATA278" s="3"/>
      <c r="ATB278" s="3"/>
      <c r="ATC278" s="3"/>
      <c r="ATD278" s="3"/>
      <c r="ATE278" s="3"/>
      <c r="ATF278" s="3"/>
      <c r="ATG278" s="3"/>
      <c r="ATH278" s="3"/>
      <c r="ATI278" s="3"/>
      <c r="ATJ278" s="3"/>
      <c r="ATK278" s="3"/>
      <c r="ATL278" s="3"/>
      <c r="ATM278" s="3"/>
      <c r="ATN278" s="3"/>
      <c r="ATO278" s="3"/>
      <c r="ATP278" s="3"/>
      <c r="ATQ278" s="3"/>
      <c r="ATR278" s="3"/>
      <c r="ATS278" s="3"/>
      <c r="ATT278" s="3"/>
      <c r="ATU278" s="3"/>
      <c r="ATV278" s="3"/>
      <c r="ATW278" s="3"/>
      <c r="ATX278" s="3"/>
      <c r="ATY278" s="3"/>
      <c r="ATZ278" s="3"/>
      <c r="AUA278" s="3"/>
      <c r="AUB278" s="3"/>
      <c r="AUC278" s="3"/>
      <c r="AUD278" s="3"/>
      <c r="AUE278" s="3"/>
      <c r="AUF278" s="3"/>
      <c r="AUG278" s="3"/>
      <c r="AUH278" s="3"/>
      <c r="AUI278" s="3"/>
      <c r="AUJ278" s="3"/>
      <c r="AUK278" s="3"/>
      <c r="AUL278" s="3"/>
      <c r="AUM278" s="3"/>
      <c r="AUN278" s="3"/>
      <c r="AUO278" s="3"/>
      <c r="AUP278" s="3"/>
      <c r="AUQ278" s="3"/>
      <c r="AUR278" s="3"/>
      <c r="AUS278" s="3"/>
      <c r="AUT278" s="3"/>
      <c r="AUU278" s="3"/>
      <c r="AUV278" s="3"/>
      <c r="AUW278" s="3"/>
      <c r="AUX278" s="3"/>
      <c r="AUY278" s="3"/>
      <c r="AUZ278" s="3"/>
      <c r="AVA278" s="3"/>
      <c r="AVB278" s="3"/>
      <c r="AVC278" s="3"/>
      <c r="AVD278" s="3"/>
      <c r="AVE278" s="3"/>
      <c r="AVF278" s="3"/>
      <c r="AVG278" s="3"/>
      <c r="AVH278" s="3"/>
      <c r="AVI278" s="3"/>
      <c r="AVJ278" s="3"/>
      <c r="AVK278" s="3"/>
      <c r="AVL278" s="3"/>
      <c r="AVM278" s="3"/>
      <c r="AVN278" s="3"/>
      <c r="AVO278" s="3"/>
      <c r="AVP278" s="3"/>
      <c r="AVQ278" s="3"/>
      <c r="AVR278" s="3"/>
      <c r="AVS278" s="3"/>
      <c r="AVT278" s="3"/>
      <c r="AVU278" s="3"/>
      <c r="AVV278" s="3"/>
      <c r="AVW278" s="3"/>
      <c r="AVX278" s="3"/>
      <c r="AVY278" s="3"/>
      <c r="AVZ278" s="3"/>
      <c r="AWA278" s="3"/>
      <c r="AWB278" s="3"/>
      <c r="AWC278" s="3"/>
      <c r="AWD278" s="3"/>
      <c r="AWE278" s="3"/>
      <c r="AWF278" s="3"/>
      <c r="AWG278" s="3"/>
      <c r="AWH278" s="3"/>
      <c r="AWI278" s="3"/>
      <c r="AWJ278" s="3"/>
      <c r="AWK278" s="3"/>
      <c r="AWL278" s="3"/>
      <c r="AWM278" s="3"/>
      <c r="AWN278" s="3"/>
      <c r="AWO278" s="3"/>
      <c r="AWP278" s="3"/>
      <c r="AWQ278" s="3"/>
      <c r="AWR278" s="3"/>
      <c r="AWS278" s="3"/>
      <c r="AWT278" s="3"/>
      <c r="AWU278" s="3"/>
      <c r="AWV278" s="3"/>
      <c r="AWW278" s="3"/>
      <c r="AWX278" s="3"/>
      <c r="AWY278" s="3"/>
      <c r="AWZ278" s="3"/>
      <c r="AXA278" s="3"/>
      <c r="AXB278" s="3"/>
      <c r="AXC278" s="3"/>
      <c r="AXD278" s="3"/>
      <c r="AXE278" s="3"/>
      <c r="AXF278" s="3"/>
      <c r="AXG278" s="3"/>
      <c r="AXH278" s="3"/>
      <c r="AXI278" s="3"/>
      <c r="AXJ278" s="3"/>
      <c r="AXK278" s="3"/>
      <c r="AXL278" s="3"/>
      <c r="AXM278" s="3"/>
      <c r="AXN278" s="3"/>
      <c r="AXO278" s="3"/>
      <c r="AXP278" s="3"/>
      <c r="AXQ278" s="3"/>
      <c r="AXR278" s="3"/>
      <c r="AXS278" s="3"/>
      <c r="AXT278" s="3"/>
      <c r="AXU278" s="3"/>
      <c r="AXV278" s="3"/>
      <c r="AXW278" s="3"/>
      <c r="AXX278" s="3"/>
      <c r="AXY278" s="3"/>
      <c r="AXZ278" s="3"/>
      <c r="AYA278" s="3"/>
      <c r="AYB278" s="3"/>
      <c r="AYC278" s="3"/>
      <c r="AYD278" s="3"/>
      <c r="AYE278" s="3"/>
      <c r="AYF278" s="3"/>
      <c r="AYG278" s="3"/>
      <c r="AYH278" s="3"/>
      <c r="AYI278" s="3"/>
      <c r="AYJ278" s="3"/>
      <c r="AYK278" s="3"/>
      <c r="AYL278" s="3"/>
      <c r="AYM278" s="3"/>
      <c r="AYN278" s="3"/>
      <c r="AYO278" s="3"/>
      <c r="AYP278" s="3"/>
      <c r="AYQ278" s="3"/>
      <c r="AYR278" s="3"/>
      <c r="AYS278" s="3"/>
      <c r="AYT278" s="3"/>
      <c r="AYU278" s="3"/>
      <c r="AYV278" s="3"/>
      <c r="AYW278" s="3"/>
      <c r="AYX278" s="3"/>
      <c r="AYY278" s="3"/>
      <c r="AYZ278" s="3"/>
      <c r="AZA278" s="3"/>
      <c r="AZB278" s="3"/>
      <c r="AZC278" s="3"/>
      <c r="AZD278" s="3"/>
      <c r="AZE278" s="3"/>
      <c r="AZF278" s="3"/>
      <c r="AZG278" s="3"/>
      <c r="AZH278" s="3"/>
      <c r="AZI278" s="3"/>
      <c r="AZJ278" s="3"/>
      <c r="AZK278" s="3"/>
      <c r="AZL278" s="3"/>
      <c r="AZM278" s="3"/>
      <c r="AZN278" s="3"/>
      <c r="AZO278" s="3"/>
      <c r="AZP278" s="3"/>
      <c r="AZQ278" s="3"/>
      <c r="AZR278" s="3"/>
      <c r="AZS278" s="3"/>
      <c r="AZT278" s="3"/>
      <c r="AZU278" s="3"/>
      <c r="AZV278" s="3"/>
      <c r="AZW278" s="3"/>
      <c r="AZX278" s="3"/>
      <c r="AZY278" s="3"/>
      <c r="AZZ278" s="3"/>
      <c r="BAA278" s="3"/>
      <c r="BAB278" s="3"/>
      <c r="BAC278" s="3"/>
      <c r="BAD278" s="3"/>
      <c r="BAE278" s="3"/>
      <c r="BAF278" s="3"/>
      <c r="BAG278" s="3"/>
      <c r="BAH278" s="3"/>
      <c r="BAI278" s="3"/>
      <c r="BAJ278" s="3"/>
      <c r="BAK278" s="3"/>
      <c r="BAL278" s="3"/>
      <c r="BAM278" s="3"/>
      <c r="BAN278" s="3"/>
      <c r="BAO278" s="3"/>
      <c r="BAP278" s="3"/>
      <c r="BAQ278" s="3"/>
      <c r="BAR278" s="3"/>
      <c r="BAS278" s="3"/>
      <c r="BAT278" s="3"/>
      <c r="BAU278" s="3"/>
      <c r="BAV278" s="3"/>
      <c r="BAW278" s="3"/>
      <c r="BAX278" s="3"/>
      <c r="BAY278" s="3"/>
      <c r="BAZ278" s="3"/>
      <c r="BBA278" s="3"/>
      <c r="BBB278" s="3"/>
      <c r="BBC278" s="3"/>
      <c r="BBD278" s="3"/>
      <c r="BBE278" s="3"/>
      <c r="BBF278" s="3"/>
      <c r="BBG278" s="3"/>
      <c r="BBH278" s="3"/>
      <c r="BBI278" s="3"/>
      <c r="BBJ278" s="3"/>
      <c r="BBK278" s="3"/>
      <c r="BBL278" s="3"/>
      <c r="BBM278" s="3"/>
      <c r="BBN278" s="3"/>
      <c r="BBO278" s="3"/>
      <c r="BBP278" s="3"/>
      <c r="BBQ278" s="3"/>
      <c r="BBR278" s="3"/>
      <c r="BBS278" s="3"/>
      <c r="BBT278" s="3"/>
      <c r="BBU278" s="3"/>
      <c r="BBV278" s="3"/>
      <c r="BBW278" s="3"/>
      <c r="BBX278" s="3"/>
      <c r="BBY278" s="3"/>
      <c r="BBZ278" s="3"/>
      <c r="BCA278" s="3"/>
      <c r="BCB278" s="3"/>
      <c r="BCC278" s="3"/>
      <c r="BCD278" s="3"/>
      <c r="BCE278" s="3"/>
      <c r="BCF278" s="3"/>
      <c r="BCG278" s="3"/>
      <c r="BCH278" s="3"/>
      <c r="BCI278" s="3"/>
      <c r="BCJ278" s="3"/>
      <c r="BCK278" s="3"/>
      <c r="BCL278" s="3"/>
      <c r="BCM278" s="3"/>
      <c r="BCN278" s="3"/>
      <c r="BCO278" s="3"/>
      <c r="BCP278" s="3"/>
      <c r="BCQ278" s="3"/>
      <c r="BCR278" s="3"/>
      <c r="BCS278" s="3"/>
      <c r="BCT278" s="3"/>
      <c r="BCU278" s="3"/>
      <c r="BCV278" s="3"/>
      <c r="BCW278" s="3"/>
      <c r="BCX278" s="3"/>
      <c r="BCY278" s="3"/>
      <c r="BCZ278" s="3"/>
      <c r="BDA278" s="3"/>
      <c r="BDB278" s="3"/>
      <c r="BDC278" s="3"/>
      <c r="BDD278" s="3"/>
      <c r="BDE278" s="3"/>
      <c r="BDF278" s="3"/>
      <c r="BDG278" s="3"/>
      <c r="BDH278" s="3"/>
      <c r="BDI278" s="3"/>
      <c r="BDJ278" s="3"/>
      <c r="BDK278" s="3"/>
      <c r="BDL278" s="3"/>
      <c r="BDM278" s="3"/>
      <c r="BDN278" s="3"/>
      <c r="BDO278" s="3"/>
      <c r="BDP278" s="3"/>
      <c r="BDQ278" s="3"/>
      <c r="BDR278" s="3"/>
      <c r="BDS278" s="3"/>
      <c r="BDT278" s="3"/>
      <c r="BDU278" s="3"/>
      <c r="BDV278" s="3"/>
      <c r="BDW278" s="3"/>
      <c r="BDX278" s="3"/>
      <c r="BDY278" s="3"/>
      <c r="BDZ278" s="3"/>
      <c r="BEA278" s="3"/>
      <c r="BEB278" s="3"/>
      <c r="BEC278" s="3"/>
      <c r="BED278" s="3"/>
      <c r="BEE278" s="3"/>
      <c r="BEF278" s="3"/>
      <c r="BEG278" s="3"/>
      <c r="BEH278" s="3"/>
      <c r="BEI278" s="3"/>
      <c r="BEJ278" s="3"/>
      <c r="BEK278" s="3"/>
      <c r="BEL278" s="3"/>
      <c r="BEM278" s="3"/>
      <c r="BEN278" s="3"/>
      <c r="BEO278" s="3"/>
      <c r="BEP278" s="3"/>
      <c r="BEQ278" s="3"/>
      <c r="BER278" s="3"/>
      <c r="BES278" s="3"/>
      <c r="BET278" s="3"/>
      <c r="BEU278" s="3"/>
      <c r="BEV278" s="3"/>
      <c r="BEW278" s="3"/>
      <c r="BEX278" s="3"/>
      <c r="BEY278" s="3"/>
      <c r="BEZ278" s="3"/>
      <c r="BFA278" s="3"/>
      <c r="BFB278" s="3"/>
      <c r="BFC278" s="3"/>
      <c r="BFD278" s="3"/>
      <c r="BFE278" s="3"/>
      <c r="BFF278" s="3"/>
      <c r="BFG278" s="3"/>
      <c r="BFH278" s="3"/>
      <c r="BFI278" s="3"/>
      <c r="BFJ278" s="3"/>
      <c r="BFK278" s="3"/>
      <c r="BFL278" s="3"/>
      <c r="BFM278" s="3"/>
      <c r="BFN278" s="3"/>
      <c r="BFO278" s="3"/>
      <c r="BFP278" s="3"/>
      <c r="BFQ278" s="3"/>
      <c r="BFR278" s="3"/>
      <c r="BFS278" s="3"/>
      <c r="BFT278" s="3"/>
      <c r="BFU278" s="3"/>
      <c r="BFV278" s="3"/>
      <c r="BFW278" s="3"/>
      <c r="BFX278" s="3"/>
      <c r="BFY278" s="3"/>
      <c r="BFZ278" s="3"/>
      <c r="BGA278" s="3"/>
      <c r="BGB278" s="3"/>
      <c r="BGC278" s="3"/>
      <c r="BGD278" s="3"/>
      <c r="BGE278" s="3"/>
      <c r="BGF278" s="3"/>
      <c r="BGG278" s="3"/>
      <c r="BGH278" s="3"/>
      <c r="BGI278" s="3"/>
      <c r="BGJ278" s="3"/>
      <c r="BGK278" s="3"/>
      <c r="BGL278" s="3"/>
      <c r="BGM278" s="3"/>
      <c r="BGN278" s="3"/>
      <c r="BGO278" s="3"/>
      <c r="BGP278" s="3"/>
      <c r="BGQ278" s="3"/>
      <c r="BGR278" s="3"/>
      <c r="BGS278" s="3"/>
      <c r="BGT278" s="3"/>
      <c r="BGU278" s="3"/>
      <c r="BGV278" s="3"/>
      <c r="BGW278" s="3"/>
      <c r="BGX278" s="3"/>
      <c r="BGY278" s="3"/>
      <c r="BGZ278" s="3"/>
      <c r="BHA278" s="3"/>
      <c r="BHB278" s="3"/>
      <c r="BHC278" s="3"/>
      <c r="BHD278" s="3"/>
      <c r="BHE278" s="3"/>
      <c r="BHF278" s="3"/>
      <c r="BHG278" s="3"/>
      <c r="BHH278" s="3"/>
      <c r="BHI278" s="3"/>
      <c r="BHJ278" s="3"/>
      <c r="BHK278" s="3"/>
      <c r="BHL278" s="3"/>
      <c r="BHM278" s="3"/>
      <c r="BHN278" s="3"/>
      <c r="BHO278" s="3"/>
      <c r="BHP278" s="3"/>
      <c r="BHQ278" s="3"/>
      <c r="BHR278" s="3"/>
      <c r="BHS278" s="3"/>
      <c r="BHT278" s="3"/>
      <c r="BHU278" s="3"/>
      <c r="BHV278" s="3"/>
      <c r="BHW278" s="3"/>
      <c r="BHX278" s="3"/>
      <c r="BHY278" s="3"/>
      <c r="BHZ278" s="3"/>
      <c r="BIA278" s="3"/>
      <c r="BIB278" s="3"/>
      <c r="BIC278" s="3"/>
      <c r="BID278" s="3"/>
      <c r="BIE278" s="3"/>
      <c r="BIF278" s="3"/>
      <c r="BIG278" s="3"/>
      <c r="BIH278" s="3"/>
      <c r="BII278" s="3"/>
      <c r="BIJ278" s="3"/>
      <c r="BIK278" s="3"/>
      <c r="BIL278" s="3"/>
      <c r="BIM278" s="3"/>
      <c r="BIN278" s="3"/>
      <c r="BIO278" s="3"/>
      <c r="BIP278" s="3"/>
      <c r="BIQ278" s="3"/>
      <c r="BIR278" s="3"/>
      <c r="BIS278" s="3"/>
      <c r="BIT278" s="3"/>
      <c r="BIU278" s="3"/>
      <c r="BIV278" s="3"/>
      <c r="BIW278" s="3"/>
      <c r="BIX278" s="3"/>
      <c r="BIY278" s="3"/>
      <c r="BIZ278" s="3"/>
      <c r="BJA278" s="3"/>
      <c r="BJB278" s="3"/>
      <c r="BJC278" s="3"/>
      <c r="BJD278" s="3"/>
      <c r="BJE278" s="3"/>
      <c r="BJF278" s="3"/>
      <c r="BJG278" s="3"/>
      <c r="BJH278" s="3"/>
      <c r="BJI278" s="3"/>
      <c r="BJJ278" s="3"/>
      <c r="BJK278" s="3"/>
      <c r="BJL278" s="3"/>
      <c r="BJM278" s="3"/>
      <c r="BJN278" s="3"/>
      <c r="BJO278" s="3"/>
      <c r="BJP278" s="3"/>
      <c r="BJQ278" s="3"/>
      <c r="BJR278" s="3"/>
      <c r="BJS278" s="3"/>
      <c r="BJT278" s="3"/>
      <c r="BJU278" s="3"/>
      <c r="BJV278" s="3"/>
      <c r="BJW278" s="3"/>
      <c r="BJX278" s="3"/>
      <c r="BJY278" s="3"/>
      <c r="BJZ278" s="3"/>
      <c r="BKA278" s="3"/>
      <c r="BKB278" s="3"/>
      <c r="BKC278" s="3"/>
      <c r="BKD278" s="3"/>
      <c r="BKE278" s="3"/>
      <c r="BKF278" s="3"/>
      <c r="BKG278" s="3"/>
      <c r="BKH278" s="3"/>
      <c r="BKI278" s="3"/>
      <c r="BKJ278" s="3"/>
      <c r="BKK278" s="3"/>
      <c r="BKL278" s="3"/>
      <c r="BKM278" s="3"/>
      <c r="BKN278" s="3"/>
      <c r="BKO278" s="3"/>
      <c r="BKP278" s="3"/>
      <c r="BKQ278" s="3"/>
      <c r="BKR278" s="3"/>
      <c r="BKS278" s="3"/>
      <c r="BKT278" s="3"/>
      <c r="BKU278" s="3"/>
      <c r="BKV278" s="3"/>
      <c r="BKW278" s="3"/>
      <c r="BKX278" s="3"/>
      <c r="BKY278" s="3"/>
      <c r="BKZ278" s="3"/>
      <c r="BLA278" s="3"/>
      <c r="BLB278" s="3"/>
      <c r="BLC278" s="3"/>
      <c r="BLD278" s="3"/>
      <c r="BLE278" s="3"/>
      <c r="BLF278" s="3"/>
      <c r="BLG278" s="3"/>
      <c r="BLH278" s="3"/>
      <c r="BLI278" s="3"/>
      <c r="BLJ278" s="3"/>
      <c r="BLK278" s="3"/>
      <c r="BLL278" s="3"/>
      <c r="BLM278" s="3"/>
      <c r="BLN278" s="3"/>
      <c r="BLO278" s="3"/>
      <c r="BLP278" s="3"/>
      <c r="BLQ278" s="3"/>
      <c r="BLR278" s="3"/>
      <c r="BLS278" s="3"/>
      <c r="BLT278" s="3"/>
      <c r="BLU278" s="3"/>
      <c r="BLV278" s="3"/>
      <c r="BLW278" s="3"/>
      <c r="BLX278" s="3"/>
      <c r="BLY278" s="3"/>
      <c r="BLZ278" s="3"/>
      <c r="BMA278" s="3"/>
      <c r="BMB278" s="3"/>
      <c r="BMC278" s="3"/>
      <c r="BMD278" s="3"/>
      <c r="BME278" s="3"/>
      <c r="BMF278" s="3"/>
      <c r="BMG278" s="3"/>
      <c r="BMH278" s="3"/>
      <c r="BMI278" s="3"/>
      <c r="BMJ278" s="3"/>
      <c r="BMK278" s="3"/>
      <c r="BML278" s="3"/>
      <c r="BMM278" s="3"/>
      <c r="BMN278" s="3"/>
      <c r="BMO278" s="3"/>
      <c r="BMP278" s="3"/>
      <c r="BMQ278" s="3"/>
      <c r="BMR278" s="3"/>
      <c r="BMS278" s="3"/>
      <c r="BMT278" s="3"/>
      <c r="BMU278" s="3"/>
      <c r="BMV278" s="3"/>
      <c r="BMW278" s="3"/>
      <c r="BMX278" s="3"/>
      <c r="BMY278" s="3"/>
      <c r="BMZ278" s="3"/>
      <c r="BNA278" s="3"/>
      <c r="BNB278" s="3"/>
      <c r="BNC278" s="3"/>
      <c r="BND278" s="3"/>
      <c r="BNE278" s="3"/>
      <c r="BNF278" s="3"/>
      <c r="BNG278" s="3"/>
      <c r="BNH278" s="3"/>
      <c r="BNI278" s="3"/>
      <c r="BNJ278" s="3"/>
      <c r="BNK278" s="3"/>
      <c r="BNL278" s="3"/>
      <c r="BNM278" s="3"/>
      <c r="BNN278" s="3"/>
      <c r="BNO278" s="3"/>
      <c r="BNP278" s="3"/>
      <c r="BNQ278" s="3"/>
      <c r="BNR278" s="3"/>
      <c r="BNS278" s="3"/>
      <c r="BNT278" s="3"/>
      <c r="BNU278" s="3"/>
      <c r="BNV278" s="3"/>
      <c r="BNW278" s="3"/>
      <c r="BNX278" s="3"/>
      <c r="BNY278" s="3"/>
      <c r="BNZ278" s="3"/>
      <c r="BOA278" s="3"/>
      <c r="BOB278" s="3"/>
      <c r="BOC278" s="3"/>
      <c r="BOD278" s="3"/>
      <c r="BOE278" s="3"/>
      <c r="BOF278" s="3"/>
      <c r="BOG278" s="3"/>
      <c r="BOH278" s="3"/>
      <c r="BOI278" s="3"/>
      <c r="BOJ278" s="3"/>
      <c r="BOK278" s="3"/>
      <c r="BOL278" s="3"/>
      <c r="BOM278" s="3"/>
      <c r="BON278" s="3"/>
      <c r="BOO278" s="3"/>
      <c r="BOP278" s="3"/>
      <c r="BOQ278" s="3"/>
      <c r="BOR278" s="3"/>
      <c r="BOS278" s="3"/>
      <c r="BOT278" s="3"/>
      <c r="BOU278" s="3"/>
      <c r="BOV278" s="3"/>
      <c r="BOW278" s="3"/>
      <c r="BOX278" s="3"/>
      <c r="BOY278" s="3"/>
      <c r="BOZ278" s="3"/>
      <c r="BPA278" s="3"/>
      <c r="BPB278" s="3"/>
      <c r="BPC278" s="3"/>
      <c r="BPD278" s="3"/>
      <c r="BPE278" s="3"/>
      <c r="BPF278" s="3"/>
      <c r="BPG278" s="3"/>
      <c r="BPH278" s="3"/>
      <c r="BPI278" s="3"/>
      <c r="BPJ278" s="3"/>
      <c r="BPK278" s="3"/>
      <c r="BPL278" s="3"/>
      <c r="BPM278" s="3"/>
      <c r="BPN278" s="3"/>
      <c r="BPO278" s="3"/>
      <c r="BPP278" s="3"/>
      <c r="BPQ278" s="3"/>
      <c r="BPR278" s="3"/>
      <c r="BPS278" s="3"/>
      <c r="BPT278" s="3"/>
      <c r="BPU278" s="3"/>
      <c r="BPV278" s="3"/>
      <c r="BPW278" s="3"/>
      <c r="BPX278" s="3"/>
      <c r="BPY278" s="3"/>
      <c r="BPZ278" s="3"/>
      <c r="BQA278" s="3"/>
      <c r="BQB278" s="3"/>
      <c r="BQC278" s="3"/>
      <c r="BQD278" s="3"/>
      <c r="BQE278" s="3"/>
      <c r="BQF278" s="3"/>
      <c r="BQG278" s="3"/>
      <c r="BQH278" s="3"/>
      <c r="BQI278" s="3"/>
      <c r="BQJ278" s="3"/>
      <c r="BQK278" s="3"/>
      <c r="BQL278" s="3"/>
      <c r="BQM278" s="3"/>
      <c r="BQN278" s="3"/>
      <c r="BQO278" s="3"/>
      <c r="BQP278" s="3"/>
      <c r="BQQ278" s="3"/>
      <c r="BQR278" s="3"/>
      <c r="BQS278" s="3"/>
      <c r="BQT278" s="3"/>
      <c r="BQU278" s="3"/>
      <c r="BQV278" s="3"/>
      <c r="BQW278" s="3"/>
      <c r="BQX278" s="3"/>
      <c r="BQY278" s="3"/>
      <c r="BQZ278" s="3"/>
      <c r="BRA278" s="3"/>
      <c r="BRB278" s="3"/>
      <c r="BRC278" s="3"/>
      <c r="BRD278" s="3"/>
      <c r="BRE278" s="3"/>
      <c r="BRF278" s="3"/>
      <c r="BRG278" s="3"/>
      <c r="BRH278" s="3"/>
      <c r="BRI278" s="3"/>
      <c r="BRJ278" s="3"/>
      <c r="BRK278" s="3"/>
      <c r="BRL278" s="3"/>
      <c r="BRM278" s="3"/>
      <c r="BRN278" s="3"/>
      <c r="BRO278" s="3"/>
      <c r="BRP278" s="3"/>
      <c r="BRQ278" s="3"/>
      <c r="BRR278" s="3"/>
      <c r="BRS278" s="3"/>
      <c r="BRT278" s="3"/>
      <c r="BRU278" s="3"/>
      <c r="BRV278" s="3"/>
      <c r="BRW278" s="3"/>
      <c r="BRX278" s="3"/>
      <c r="BRY278" s="3"/>
      <c r="BRZ278" s="3"/>
      <c r="BSA278" s="3"/>
      <c r="BSB278" s="3"/>
      <c r="BSC278" s="3"/>
      <c r="BSD278" s="3"/>
      <c r="BSE278" s="3"/>
      <c r="BSF278" s="3"/>
      <c r="BSG278" s="3"/>
      <c r="BSH278" s="3"/>
      <c r="BSI278" s="3"/>
      <c r="BSJ278" s="3"/>
      <c r="BSK278" s="3"/>
      <c r="BSL278" s="3"/>
      <c r="BSM278" s="3"/>
      <c r="BSN278" s="3"/>
      <c r="BSO278" s="3"/>
      <c r="BSP278" s="3"/>
      <c r="BSQ278" s="3"/>
      <c r="BSR278" s="3"/>
      <c r="BSS278" s="3"/>
      <c r="BST278" s="3"/>
      <c r="BSU278" s="3"/>
      <c r="BSV278" s="3"/>
      <c r="BSW278" s="3"/>
      <c r="BSX278" s="3"/>
      <c r="BSY278" s="3"/>
      <c r="BSZ278" s="3"/>
      <c r="BTA278" s="3"/>
      <c r="BTB278" s="3"/>
      <c r="BTC278" s="3"/>
      <c r="BTD278" s="3"/>
      <c r="BTE278" s="3"/>
      <c r="BTF278" s="3"/>
      <c r="BTG278" s="3"/>
      <c r="BTH278" s="3"/>
      <c r="BTI278" s="3"/>
      <c r="BTJ278" s="3"/>
      <c r="BTK278" s="3"/>
      <c r="BTL278" s="3"/>
      <c r="BTM278" s="3"/>
      <c r="BTN278" s="3"/>
      <c r="BTO278" s="3"/>
      <c r="BTP278" s="3"/>
      <c r="BTQ278" s="3"/>
      <c r="BTR278" s="3"/>
      <c r="BTS278" s="3"/>
      <c r="BTT278" s="3"/>
      <c r="BTU278" s="3"/>
      <c r="BTV278" s="3"/>
      <c r="BTW278" s="3"/>
      <c r="BTX278" s="3"/>
      <c r="BTY278" s="3"/>
      <c r="BTZ278" s="3"/>
      <c r="BUA278" s="3"/>
      <c r="BUB278" s="3"/>
      <c r="BUC278" s="3"/>
      <c r="BUD278" s="3"/>
      <c r="BUE278" s="3"/>
      <c r="BUF278" s="3"/>
      <c r="BUG278" s="3"/>
      <c r="BUH278" s="3"/>
      <c r="BUI278" s="3"/>
      <c r="BUJ278" s="3"/>
      <c r="BUK278" s="3"/>
      <c r="BUL278" s="3"/>
      <c r="BUM278" s="3"/>
      <c r="BUN278" s="3"/>
      <c r="BUO278" s="3"/>
      <c r="BUP278" s="3"/>
      <c r="BUQ278" s="3"/>
      <c r="BUR278" s="3"/>
      <c r="BUS278" s="3"/>
      <c r="BUT278" s="3"/>
      <c r="BUU278" s="3"/>
      <c r="BUV278" s="3"/>
      <c r="BUW278" s="3"/>
      <c r="BUX278" s="3"/>
      <c r="BUY278" s="3"/>
      <c r="BUZ278" s="3"/>
      <c r="BVA278" s="3"/>
      <c r="BVB278" s="3"/>
      <c r="BVC278" s="3"/>
      <c r="BVD278" s="3"/>
      <c r="BVE278" s="3"/>
      <c r="BVF278" s="3"/>
      <c r="BVG278" s="3"/>
      <c r="BVH278" s="3"/>
      <c r="BVI278" s="3"/>
      <c r="BVJ278" s="3"/>
      <c r="BVK278" s="3"/>
      <c r="BVL278" s="3"/>
      <c r="BVM278" s="3"/>
      <c r="BVN278" s="3"/>
      <c r="BVO278" s="3"/>
      <c r="BVP278" s="3"/>
      <c r="BVQ278" s="3"/>
      <c r="BVR278" s="3"/>
      <c r="BVS278" s="3"/>
      <c r="BVT278" s="3"/>
      <c r="BVU278" s="3"/>
      <c r="BVV278" s="3"/>
      <c r="BVW278" s="3"/>
      <c r="BVX278" s="3"/>
      <c r="BVY278" s="3"/>
      <c r="BVZ278" s="3"/>
      <c r="BWA278" s="3"/>
      <c r="BWB278" s="3"/>
      <c r="BWC278" s="3"/>
      <c r="BWD278" s="3"/>
      <c r="BWE278" s="3"/>
      <c r="BWF278" s="3"/>
      <c r="BWG278" s="3"/>
      <c r="BWH278" s="3"/>
      <c r="BWI278" s="3"/>
      <c r="BWJ278" s="3"/>
      <c r="BWK278" s="3"/>
      <c r="BWL278" s="3"/>
      <c r="BWM278" s="3"/>
      <c r="BWN278" s="3"/>
      <c r="BWO278" s="3"/>
      <c r="BWP278" s="3"/>
      <c r="BWQ278" s="3"/>
      <c r="BWR278" s="3"/>
      <c r="BWS278" s="3"/>
      <c r="BWT278" s="3"/>
      <c r="BWU278" s="3"/>
      <c r="BWV278" s="3"/>
      <c r="BWW278" s="3"/>
      <c r="BWX278" s="3"/>
      <c r="BWY278" s="3"/>
      <c r="BWZ278" s="3"/>
      <c r="BXA278" s="3"/>
      <c r="BXB278" s="3"/>
      <c r="BXC278" s="3"/>
      <c r="BXD278" s="3"/>
      <c r="BXE278" s="3"/>
      <c r="BXF278" s="3"/>
      <c r="BXG278" s="3"/>
      <c r="BXH278" s="3"/>
      <c r="BXI278" s="3"/>
      <c r="BXJ278" s="3"/>
      <c r="BXK278" s="3"/>
      <c r="BXL278" s="3"/>
      <c r="BXM278" s="3"/>
      <c r="BXN278" s="3"/>
      <c r="BXO278" s="3"/>
      <c r="BXP278" s="3"/>
      <c r="BXQ278" s="3"/>
      <c r="BXR278" s="3"/>
      <c r="BXS278" s="3"/>
      <c r="BXT278" s="3"/>
      <c r="BXU278" s="3"/>
      <c r="BXV278" s="3"/>
      <c r="BXW278" s="3"/>
      <c r="BXX278" s="3"/>
      <c r="BXY278" s="3"/>
      <c r="BXZ278" s="3"/>
      <c r="BYA278" s="3"/>
      <c r="BYB278" s="3"/>
      <c r="BYC278" s="3"/>
      <c r="BYD278" s="3"/>
      <c r="BYE278" s="3"/>
      <c r="BYF278" s="3"/>
      <c r="BYG278" s="3"/>
      <c r="BYH278" s="3"/>
      <c r="BYI278" s="3"/>
      <c r="BYJ278" s="3"/>
      <c r="BYK278" s="3"/>
      <c r="BYL278" s="3"/>
      <c r="BYM278" s="3"/>
      <c r="BYN278" s="3"/>
      <c r="BYO278" s="3"/>
      <c r="BYP278" s="3"/>
      <c r="BYQ278" s="3"/>
      <c r="BYR278" s="3"/>
      <c r="BYS278" s="3"/>
      <c r="BYT278" s="3"/>
      <c r="BYU278" s="3"/>
      <c r="BYV278" s="3"/>
      <c r="BYW278" s="3"/>
      <c r="BYX278" s="3"/>
      <c r="BYY278" s="3"/>
      <c r="BYZ278" s="3"/>
      <c r="BZA278" s="3"/>
      <c r="BZB278" s="3"/>
      <c r="BZC278" s="3"/>
      <c r="BZD278" s="3"/>
      <c r="BZE278" s="3"/>
      <c r="BZF278" s="3"/>
      <c r="BZG278" s="3"/>
      <c r="BZH278" s="3"/>
      <c r="BZI278" s="3"/>
      <c r="BZJ278" s="3"/>
      <c r="BZK278" s="3"/>
      <c r="BZL278" s="3"/>
      <c r="BZM278" s="3"/>
      <c r="BZN278" s="3"/>
      <c r="BZO278" s="3"/>
      <c r="BZP278" s="3"/>
      <c r="BZQ278" s="3"/>
      <c r="BZR278" s="3"/>
      <c r="BZS278" s="3"/>
      <c r="BZT278" s="3"/>
      <c r="BZU278" s="3"/>
      <c r="BZV278" s="3"/>
      <c r="BZW278" s="3"/>
      <c r="BZX278" s="3"/>
      <c r="BZY278" s="3"/>
      <c r="BZZ278" s="3"/>
      <c r="CAA278" s="3"/>
      <c r="CAB278" s="3"/>
      <c r="CAC278" s="3"/>
      <c r="CAD278" s="3"/>
      <c r="CAE278" s="3"/>
      <c r="CAF278" s="3"/>
      <c r="CAG278" s="3"/>
      <c r="CAH278" s="3"/>
      <c r="CAI278" s="3"/>
      <c r="CAJ278" s="3"/>
      <c r="CAK278" s="3"/>
      <c r="CAL278" s="3"/>
      <c r="CAM278" s="3"/>
      <c r="CAN278" s="3"/>
      <c r="CAO278" s="3"/>
      <c r="CAP278" s="3"/>
      <c r="CAQ278" s="3"/>
      <c r="CAR278" s="3"/>
      <c r="CAS278" s="3"/>
      <c r="CAT278" s="3"/>
      <c r="CAU278" s="3"/>
      <c r="CAV278" s="3"/>
      <c r="CAW278" s="3"/>
      <c r="CAX278" s="3"/>
      <c r="CAY278" s="3"/>
      <c r="CAZ278" s="3"/>
      <c r="CBA278" s="3"/>
      <c r="CBB278" s="3"/>
      <c r="CBC278" s="3"/>
      <c r="CBD278" s="3"/>
      <c r="CBE278" s="3"/>
      <c r="CBF278" s="3"/>
      <c r="CBG278" s="3"/>
      <c r="CBH278" s="3"/>
      <c r="CBI278" s="3"/>
      <c r="CBJ278" s="3"/>
      <c r="CBK278" s="3"/>
      <c r="CBL278" s="3"/>
      <c r="CBM278" s="3"/>
      <c r="CBN278" s="3"/>
      <c r="CBO278" s="3"/>
      <c r="CBP278" s="3"/>
      <c r="CBQ278" s="3"/>
      <c r="CBR278" s="3"/>
      <c r="CBS278" s="3"/>
      <c r="CBT278" s="3"/>
      <c r="CBU278" s="3"/>
      <c r="CBV278" s="3"/>
      <c r="CBW278" s="3"/>
      <c r="CBX278" s="3"/>
      <c r="CBY278" s="3"/>
      <c r="CBZ278" s="3"/>
      <c r="CCA278" s="3"/>
      <c r="CCB278" s="3"/>
      <c r="CCC278" s="3"/>
      <c r="CCD278" s="3"/>
      <c r="CCE278" s="3"/>
      <c r="CCF278" s="3"/>
      <c r="CCG278" s="3"/>
      <c r="CCH278" s="3"/>
      <c r="CCI278" s="3"/>
      <c r="CCJ278" s="3"/>
      <c r="CCK278" s="3"/>
      <c r="CCL278" s="3"/>
      <c r="CCM278" s="3"/>
      <c r="CCN278" s="3"/>
      <c r="CCO278" s="3"/>
      <c r="CCP278" s="3"/>
      <c r="CCQ278" s="3"/>
      <c r="CCR278" s="3"/>
      <c r="CCS278" s="3"/>
      <c r="CCT278" s="3"/>
      <c r="CCU278" s="3"/>
      <c r="CCV278" s="3"/>
      <c r="CCW278" s="3"/>
      <c r="CCX278" s="3"/>
      <c r="CCY278" s="3"/>
      <c r="CCZ278" s="3"/>
      <c r="CDA278" s="3"/>
      <c r="CDB278" s="3"/>
      <c r="CDC278" s="3"/>
      <c r="CDD278" s="3"/>
      <c r="CDE278" s="3"/>
      <c r="CDF278" s="3"/>
      <c r="CDG278" s="3"/>
      <c r="CDH278" s="3"/>
      <c r="CDI278" s="3"/>
      <c r="CDJ278" s="3"/>
      <c r="CDK278" s="3"/>
      <c r="CDL278" s="3"/>
      <c r="CDM278" s="3"/>
      <c r="CDN278" s="3"/>
      <c r="CDO278" s="3"/>
      <c r="CDP278" s="3"/>
      <c r="CDQ278" s="3"/>
      <c r="CDR278" s="3"/>
      <c r="CDS278" s="3"/>
      <c r="CDT278" s="3"/>
      <c r="CDU278" s="3"/>
      <c r="CDV278" s="3"/>
      <c r="CDW278" s="3"/>
      <c r="CDX278" s="3"/>
      <c r="CDY278" s="3"/>
      <c r="CDZ278" s="3"/>
      <c r="CEA278" s="3"/>
      <c r="CEB278" s="3"/>
      <c r="CEC278" s="3"/>
      <c r="CED278" s="3"/>
      <c r="CEE278" s="3"/>
      <c r="CEF278" s="3"/>
      <c r="CEG278" s="3"/>
      <c r="CEH278" s="3"/>
      <c r="CEI278" s="3"/>
      <c r="CEJ278" s="3"/>
      <c r="CEK278" s="3"/>
      <c r="CEL278" s="3"/>
      <c r="CEM278" s="3"/>
      <c r="CEN278" s="3"/>
      <c r="CEO278" s="3"/>
      <c r="CEP278" s="3"/>
      <c r="CEQ278" s="3"/>
      <c r="CER278" s="3"/>
      <c r="CES278" s="3"/>
      <c r="CET278" s="3"/>
      <c r="CEU278" s="3"/>
      <c r="CEV278" s="3"/>
      <c r="CEW278" s="3"/>
      <c r="CEX278" s="3"/>
      <c r="CEY278" s="3"/>
      <c r="CEZ278" s="3"/>
      <c r="CFA278" s="3"/>
      <c r="CFB278" s="3"/>
      <c r="CFC278" s="3"/>
      <c r="CFD278" s="3"/>
      <c r="CFE278" s="3"/>
      <c r="CFF278" s="3"/>
      <c r="CFG278" s="3"/>
      <c r="CFH278" s="3"/>
      <c r="CFI278" s="3"/>
      <c r="CFJ278" s="3"/>
      <c r="CFK278" s="3"/>
      <c r="CFL278" s="3"/>
      <c r="CFM278" s="3"/>
      <c r="CFN278" s="3"/>
      <c r="CFO278" s="3"/>
      <c r="CFP278" s="3"/>
      <c r="CFQ278" s="3"/>
      <c r="CFR278" s="3"/>
      <c r="CFS278" s="3"/>
      <c r="CFT278" s="3"/>
      <c r="CFU278" s="3"/>
      <c r="CFV278" s="3"/>
      <c r="CFW278" s="3"/>
      <c r="CFX278" s="3"/>
      <c r="CFY278" s="3"/>
      <c r="CFZ278" s="3"/>
      <c r="CGA278" s="3"/>
      <c r="CGB278" s="3"/>
      <c r="CGC278" s="3"/>
      <c r="CGD278" s="3"/>
      <c r="CGE278" s="3"/>
      <c r="CGF278" s="3"/>
      <c r="CGG278" s="3"/>
      <c r="CGH278" s="3"/>
      <c r="CGI278" s="3"/>
      <c r="CGJ278" s="3"/>
      <c r="CGK278" s="3"/>
      <c r="CGL278" s="3"/>
      <c r="CGM278" s="3"/>
      <c r="CGN278" s="3"/>
      <c r="CGO278" s="3"/>
      <c r="CGP278" s="3"/>
      <c r="CGQ278" s="3"/>
      <c r="CGR278" s="3"/>
      <c r="CGS278" s="3"/>
      <c r="CGT278" s="3"/>
      <c r="CGU278" s="3"/>
      <c r="CGV278" s="3"/>
      <c r="CGW278" s="3"/>
      <c r="CGX278" s="3"/>
      <c r="CGY278" s="3"/>
      <c r="CGZ278" s="3"/>
      <c r="CHA278" s="3"/>
      <c r="CHB278" s="3"/>
      <c r="CHC278" s="3"/>
      <c r="CHD278" s="3"/>
      <c r="CHE278" s="3"/>
      <c r="CHF278" s="3"/>
      <c r="CHG278" s="3"/>
      <c r="CHH278" s="3"/>
      <c r="CHI278" s="3"/>
      <c r="CHJ278" s="3"/>
      <c r="CHK278" s="3"/>
      <c r="CHL278" s="3"/>
      <c r="CHM278" s="3"/>
      <c r="CHN278" s="3"/>
      <c r="CHO278" s="3"/>
      <c r="CHP278" s="3"/>
      <c r="CHQ278" s="3"/>
      <c r="CHR278" s="3"/>
      <c r="CHS278" s="3"/>
      <c r="CHT278" s="3"/>
      <c r="CHU278" s="3"/>
      <c r="CHV278" s="3"/>
      <c r="CHW278" s="3"/>
      <c r="CHX278" s="3"/>
      <c r="CHY278" s="3"/>
      <c r="CHZ278" s="3"/>
      <c r="CIA278" s="3"/>
      <c r="CIB278" s="3"/>
      <c r="CIC278" s="3"/>
      <c r="CID278" s="3"/>
      <c r="CIE278" s="3"/>
      <c r="CIF278" s="3"/>
      <c r="CIG278" s="3"/>
      <c r="CIH278" s="3"/>
      <c r="CII278" s="3"/>
      <c r="CIJ278" s="3"/>
      <c r="CIK278" s="3"/>
      <c r="CIL278" s="3"/>
      <c r="CIM278" s="3"/>
      <c r="CIN278" s="3"/>
      <c r="CIO278" s="3"/>
      <c r="CIP278" s="3"/>
      <c r="CIQ278" s="3"/>
      <c r="CIR278" s="3"/>
      <c r="CIS278" s="3"/>
      <c r="CIT278" s="3"/>
      <c r="CIU278" s="3"/>
      <c r="CIV278" s="3"/>
      <c r="CIW278" s="3"/>
      <c r="CIX278" s="3"/>
      <c r="CIY278" s="3"/>
      <c r="CIZ278" s="3"/>
      <c r="CJA278" s="3"/>
      <c r="CJB278" s="3"/>
      <c r="CJC278" s="3"/>
      <c r="CJD278" s="3"/>
      <c r="CJE278" s="3"/>
      <c r="CJF278" s="3"/>
      <c r="CJG278" s="3"/>
      <c r="CJH278" s="3"/>
      <c r="CJI278" s="3"/>
      <c r="CJJ278" s="3"/>
      <c r="CJK278" s="3"/>
      <c r="CJL278" s="3"/>
      <c r="CJM278" s="3"/>
      <c r="CJN278" s="3"/>
      <c r="CJO278" s="3"/>
      <c r="CJP278" s="3"/>
      <c r="CJQ278" s="3"/>
      <c r="CJR278" s="3"/>
      <c r="CJS278" s="3"/>
      <c r="CJT278" s="3"/>
      <c r="CJU278" s="3"/>
      <c r="CJV278" s="3"/>
      <c r="CJW278" s="3"/>
      <c r="CJX278" s="3"/>
      <c r="CJY278" s="3"/>
      <c r="CJZ278" s="3"/>
      <c r="CKA278" s="3"/>
      <c r="CKB278" s="3"/>
      <c r="CKC278" s="3"/>
      <c r="CKD278" s="3"/>
      <c r="CKE278" s="3"/>
      <c r="CKF278" s="3"/>
      <c r="CKG278" s="3"/>
      <c r="CKH278" s="3"/>
      <c r="CKI278" s="3"/>
      <c r="CKJ278" s="3"/>
      <c r="CKK278" s="3"/>
      <c r="CKL278" s="3"/>
      <c r="CKM278" s="3"/>
      <c r="CKN278" s="3"/>
      <c r="CKO278" s="3"/>
      <c r="CKP278" s="3"/>
      <c r="CKQ278" s="3"/>
      <c r="CKR278" s="3"/>
      <c r="CKS278" s="3"/>
      <c r="CKT278" s="3"/>
      <c r="CKU278" s="3"/>
      <c r="CKV278" s="3"/>
      <c r="CKW278" s="3"/>
      <c r="CKX278" s="3"/>
      <c r="CKY278" s="3"/>
      <c r="CKZ278" s="3"/>
      <c r="CLA278" s="3"/>
      <c r="CLB278" s="3"/>
      <c r="CLC278" s="3"/>
      <c r="CLD278" s="3"/>
      <c r="CLE278" s="3"/>
      <c r="CLF278" s="3"/>
      <c r="CLG278" s="3"/>
      <c r="CLH278" s="3"/>
      <c r="CLI278" s="3"/>
      <c r="CLJ278" s="3"/>
      <c r="CLK278" s="3"/>
      <c r="CLL278" s="3"/>
      <c r="CLM278" s="3"/>
      <c r="CLN278" s="3"/>
      <c r="CLO278" s="3"/>
      <c r="CLP278" s="3"/>
      <c r="CLQ278" s="3"/>
      <c r="CLR278" s="3"/>
      <c r="CLS278" s="3"/>
      <c r="CLT278" s="3"/>
      <c r="CLU278" s="3"/>
      <c r="CLV278" s="3"/>
      <c r="CLW278" s="3"/>
      <c r="CLX278" s="3"/>
      <c r="CLY278" s="3"/>
      <c r="CLZ278" s="3"/>
      <c r="CMA278" s="3"/>
      <c r="CMB278" s="3"/>
      <c r="CMC278" s="3"/>
      <c r="CMD278" s="3"/>
      <c r="CME278" s="3"/>
      <c r="CMF278" s="3"/>
      <c r="CMG278" s="3"/>
      <c r="CMH278" s="3"/>
      <c r="CMI278" s="3"/>
      <c r="CMJ278" s="3"/>
      <c r="CMK278" s="3"/>
      <c r="CML278" s="3"/>
      <c r="CMM278" s="3"/>
      <c r="CMN278" s="3"/>
      <c r="CMO278" s="3"/>
      <c r="CMP278" s="3"/>
      <c r="CMQ278" s="3"/>
      <c r="CMR278" s="3"/>
      <c r="CMS278" s="3"/>
      <c r="CMT278" s="3"/>
      <c r="CMU278" s="3"/>
      <c r="CMV278" s="3"/>
      <c r="CMW278" s="3"/>
      <c r="CMX278" s="3"/>
      <c r="CMY278" s="3"/>
      <c r="CMZ278" s="3"/>
      <c r="CNA278" s="3"/>
      <c r="CNB278" s="3"/>
      <c r="CNC278" s="3"/>
      <c r="CND278" s="3"/>
      <c r="CNE278" s="3"/>
      <c r="CNF278" s="3"/>
      <c r="CNG278" s="3"/>
      <c r="CNH278" s="3"/>
      <c r="CNI278" s="3"/>
      <c r="CNJ278" s="3"/>
      <c r="CNK278" s="3"/>
      <c r="CNL278" s="3"/>
      <c r="CNM278" s="3"/>
      <c r="CNN278" s="3"/>
      <c r="CNO278" s="3"/>
      <c r="CNP278" s="3"/>
      <c r="CNQ278" s="3"/>
      <c r="CNR278" s="3"/>
      <c r="CNS278" s="3"/>
      <c r="CNT278" s="3"/>
      <c r="CNU278" s="3"/>
      <c r="CNV278" s="3"/>
      <c r="CNW278" s="3"/>
      <c r="CNX278" s="3"/>
      <c r="CNY278" s="3"/>
      <c r="CNZ278" s="3"/>
      <c r="COA278" s="3"/>
      <c r="COB278" s="3"/>
      <c r="COC278" s="3"/>
      <c r="COD278" s="3"/>
      <c r="COE278" s="3"/>
      <c r="COF278" s="3"/>
      <c r="COG278" s="3"/>
      <c r="COH278" s="3"/>
      <c r="COI278" s="3"/>
      <c r="COJ278" s="3"/>
      <c r="COK278" s="3"/>
      <c r="COL278" s="3"/>
      <c r="COM278" s="3"/>
      <c r="CON278" s="3"/>
      <c r="COO278" s="3"/>
      <c r="COP278" s="3"/>
      <c r="COQ278" s="3"/>
      <c r="COR278" s="3"/>
      <c r="COS278" s="3"/>
      <c r="COT278" s="3"/>
      <c r="COU278" s="3"/>
      <c r="COV278" s="3"/>
      <c r="COW278" s="3"/>
      <c r="COX278" s="3"/>
      <c r="COY278" s="3"/>
      <c r="COZ278" s="3"/>
      <c r="CPA278" s="3"/>
      <c r="CPB278" s="3"/>
      <c r="CPC278" s="3"/>
      <c r="CPD278" s="3"/>
      <c r="CPE278" s="3"/>
      <c r="CPF278" s="3"/>
      <c r="CPG278" s="3"/>
      <c r="CPH278" s="3"/>
      <c r="CPI278" s="3"/>
      <c r="CPJ278" s="3"/>
      <c r="CPK278" s="3"/>
      <c r="CPL278" s="3"/>
      <c r="CPM278" s="3"/>
      <c r="CPN278" s="3"/>
      <c r="CPO278" s="3"/>
      <c r="CPP278" s="3"/>
      <c r="CPQ278" s="3"/>
      <c r="CPR278" s="3"/>
      <c r="CPS278" s="3"/>
      <c r="CPT278" s="3"/>
      <c r="CPU278" s="3"/>
      <c r="CPV278" s="3"/>
      <c r="CPW278" s="3"/>
      <c r="CPX278" s="3"/>
      <c r="CPY278" s="3"/>
      <c r="CPZ278" s="3"/>
      <c r="CQA278" s="3"/>
      <c r="CQB278" s="3"/>
      <c r="CQC278" s="3"/>
      <c r="CQD278" s="3"/>
      <c r="CQE278" s="3"/>
      <c r="CQF278" s="3"/>
      <c r="CQG278" s="3"/>
      <c r="CQH278" s="3"/>
      <c r="CQI278" s="3"/>
      <c r="CQJ278" s="3"/>
      <c r="CQK278" s="3"/>
      <c r="CQL278" s="3"/>
      <c r="CQM278" s="3"/>
      <c r="CQN278" s="3"/>
      <c r="CQO278" s="3"/>
      <c r="CQP278" s="3"/>
      <c r="CQQ278" s="3"/>
      <c r="CQR278" s="3"/>
      <c r="CQS278" s="3"/>
      <c r="CQT278" s="3"/>
      <c r="CQU278" s="3"/>
      <c r="CQV278" s="3"/>
      <c r="CQW278" s="3"/>
      <c r="CQX278" s="3"/>
      <c r="CQY278" s="3"/>
      <c r="CQZ278" s="3"/>
      <c r="CRA278" s="3"/>
      <c r="CRB278" s="3"/>
      <c r="CRC278" s="3"/>
      <c r="CRD278" s="3"/>
      <c r="CRE278" s="3"/>
      <c r="CRF278" s="3"/>
      <c r="CRG278" s="3"/>
      <c r="CRH278" s="3"/>
      <c r="CRI278" s="3"/>
      <c r="CRJ278" s="3"/>
      <c r="CRK278" s="3"/>
      <c r="CRL278" s="3"/>
      <c r="CRM278" s="3"/>
      <c r="CRN278" s="3"/>
      <c r="CRO278" s="3"/>
      <c r="CRP278" s="3"/>
      <c r="CRQ278" s="3"/>
      <c r="CRR278" s="3"/>
      <c r="CRS278" s="3"/>
      <c r="CRT278" s="3"/>
      <c r="CRU278" s="3"/>
      <c r="CRV278" s="3"/>
      <c r="CRW278" s="3"/>
      <c r="CRX278" s="3"/>
      <c r="CRY278" s="3"/>
      <c r="CRZ278" s="3"/>
      <c r="CSA278" s="3"/>
      <c r="CSB278" s="3"/>
      <c r="CSC278" s="3"/>
      <c r="CSD278" s="3"/>
      <c r="CSE278" s="3"/>
      <c r="CSF278" s="3"/>
      <c r="CSG278" s="3"/>
      <c r="CSH278" s="3"/>
      <c r="CSI278" s="3"/>
      <c r="CSJ278" s="3"/>
      <c r="CSK278" s="3"/>
      <c r="CSL278" s="3"/>
      <c r="CSM278" s="3"/>
      <c r="CSN278" s="3"/>
      <c r="CSO278" s="3"/>
      <c r="CSP278" s="3"/>
      <c r="CSQ278" s="3"/>
      <c r="CSR278" s="3"/>
      <c r="CSS278" s="3"/>
      <c r="CST278" s="3"/>
      <c r="CSU278" s="3"/>
      <c r="CSV278" s="3"/>
      <c r="CSW278" s="3"/>
      <c r="CSX278" s="3"/>
      <c r="CSY278" s="3"/>
      <c r="CSZ278" s="3"/>
      <c r="CTA278" s="3"/>
      <c r="CTB278" s="3"/>
      <c r="CTC278" s="3"/>
      <c r="CTD278" s="3"/>
      <c r="CTE278" s="3"/>
      <c r="CTF278" s="3"/>
      <c r="CTG278" s="3"/>
      <c r="CTH278" s="3"/>
      <c r="CTI278" s="3"/>
      <c r="CTJ278" s="3"/>
      <c r="CTK278" s="3"/>
      <c r="CTL278" s="3"/>
      <c r="CTM278" s="3"/>
      <c r="CTN278" s="3"/>
      <c r="CTO278" s="3"/>
      <c r="CTP278" s="3"/>
      <c r="CTQ278" s="3"/>
      <c r="CTR278" s="3"/>
      <c r="CTS278" s="3"/>
      <c r="CTT278" s="3"/>
      <c r="CTU278" s="3"/>
      <c r="CTV278" s="3"/>
      <c r="CTW278" s="3"/>
      <c r="CTX278" s="3"/>
      <c r="CTY278" s="3"/>
      <c r="CTZ278" s="3"/>
      <c r="CUA278" s="3"/>
      <c r="CUB278" s="3"/>
      <c r="CUC278" s="3"/>
      <c r="CUD278" s="3"/>
      <c r="CUE278" s="3"/>
      <c r="CUF278" s="3"/>
      <c r="CUG278" s="3"/>
      <c r="CUH278" s="3"/>
      <c r="CUI278" s="3"/>
      <c r="CUJ278" s="3"/>
      <c r="CUK278" s="3"/>
      <c r="CUL278" s="3"/>
      <c r="CUM278" s="3"/>
      <c r="CUN278" s="3"/>
      <c r="CUO278" s="3"/>
      <c r="CUP278" s="3"/>
      <c r="CUQ278" s="3"/>
      <c r="CUR278" s="3"/>
      <c r="CUS278" s="3"/>
      <c r="CUT278" s="3"/>
      <c r="CUU278" s="3"/>
      <c r="CUV278" s="3"/>
      <c r="CUW278" s="3"/>
      <c r="CUX278" s="3"/>
      <c r="CUY278" s="3"/>
      <c r="CUZ278" s="3"/>
      <c r="CVA278" s="3"/>
      <c r="CVB278" s="3"/>
      <c r="CVC278" s="3"/>
      <c r="CVD278" s="3"/>
      <c r="CVE278" s="3"/>
      <c r="CVF278" s="3"/>
      <c r="CVG278" s="3"/>
      <c r="CVH278" s="3"/>
      <c r="CVI278" s="3"/>
      <c r="CVJ278" s="3"/>
      <c r="CVK278" s="3"/>
      <c r="CVL278" s="3"/>
      <c r="CVM278" s="3"/>
      <c r="CVN278" s="3"/>
      <c r="CVO278" s="3"/>
      <c r="CVP278" s="3"/>
      <c r="CVQ278" s="3"/>
      <c r="CVR278" s="3"/>
      <c r="CVS278" s="3"/>
      <c r="CVT278" s="3"/>
      <c r="CVU278" s="3"/>
      <c r="CVV278" s="3"/>
      <c r="CVW278" s="3"/>
      <c r="CVX278" s="3"/>
      <c r="CVY278" s="3"/>
      <c r="CVZ278" s="3"/>
      <c r="CWA278" s="3"/>
      <c r="CWB278" s="3"/>
      <c r="CWC278" s="3"/>
      <c r="CWD278" s="3"/>
      <c r="CWE278" s="3"/>
      <c r="CWF278" s="3"/>
      <c r="CWG278" s="3"/>
      <c r="CWH278" s="3"/>
      <c r="CWI278" s="3"/>
      <c r="CWJ278" s="3"/>
      <c r="CWK278" s="3"/>
      <c r="CWL278" s="3"/>
      <c r="CWM278" s="3"/>
      <c r="CWN278" s="3"/>
      <c r="CWO278" s="3"/>
      <c r="CWP278" s="3"/>
      <c r="CWQ278" s="3"/>
      <c r="CWR278" s="3"/>
      <c r="CWS278" s="3"/>
      <c r="CWT278" s="3"/>
      <c r="CWU278" s="3"/>
      <c r="CWV278" s="3"/>
      <c r="CWW278" s="3"/>
      <c r="CWX278" s="3"/>
      <c r="CWY278" s="3"/>
      <c r="CWZ278" s="3"/>
      <c r="CXA278" s="3"/>
      <c r="CXB278" s="3"/>
      <c r="CXC278" s="3"/>
      <c r="CXD278" s="3"/>
      <c r="CXE278" s="3"/>
      <c r="CXF278" s="3"/>
      <c r="CXG278" s="3"/>
      <c r="CXH278" s="3"/>
      <c r="CXI278" s="3"/>
      <c r="CXJ278" s="3"/>
      <c r="CXK278" s="3"/>
      <c r="CXL278" s="3"/>
      <c r="CXM278" s="3"/>
      <c r="CXN278" s="3"/>
      <c r="CXO278" s="3"/>
      <c r="CXP278" s="3"/>
      <c r="CXQ278" s="3"/>
      <c r="CXR278" s="3"/>
      <c r="CXS278" s="3"/>
      <c r="CXT278" s="3"/>
      <c r="CXU278" s="3"/>
      <c r="CXV278" s="3"/>
      <c r="CXW278" s="3"/>
      <c r="CXX278" s="3"/>
      <c r="CXY278" s="3"/>
      <c r="CXZ278" s="3"/>
      <c r="CYA278" s="3"/>
      <c r="CYB278" s="3"/>
      <c r="CYC278" s="3"/>
      <c r="CYD278" s="3"/>
      <c r="CYE278" s="3"/>
      <c r="CYF278" s="3"/>
      <c r="CYG278" s="3"/>
      <c r="CYH278" s="3"/>
      <c r="CYI278" s="3"/>
      <c r="CYJ278" s="3"/>
      <c r="CYK278" s="3"/>
      <c r="CYL278" s="3"/>
      <c r="CYM278" s="3"/>
      <c r="CYN278" s="3"/>
      <c r="CYO278" s="3"/>
      <c r="CYP278" s="3"/>
      <c r="CYQ278" s="3"/>
      <c r="CYR278" s="3"/>
      <c r="CYS278" s="3"/>
      <c r="CYT278" s="3"/>
      <c r="CYU278" s="3"/>
      <c r="CYV278" s="3"/>
      <c r="CYW278" s="3"/>
      <c r="CYX278" s="3"/>
      <c r="CYY278" s="3"/>
      <c r="CYZ278" s="3"/>
      <c r="CZA278" s="3"/>
      <c r="CZB278" s="3"/>
      <c r="CZC278" s="3"/>
      <c r="CZD278" s="3"/>
      <c r="CZE278" s="3"/>
      <c r="CZF278" s="3"/>
      <c r="CZG278" s="3"/>
      <c r="CZH278" s="3"/>
      <c r="CZI278" s="3"/>
      <c r="CZJ278" s="3"/>
      <c r="CZK278" s="3"/>
      <c r="CZL278" s="3"/>
      <c r="CZM278" s="3"/>
      <c r="CZN278" s="3"/>
      <c r="CZO278" s="3"/>
      <c r="CZP278" s="3"/>
      <c r="CZQ278" s="3"/>
      <c r="CZR278" s="3"/>
      <c r="CZS278" s="3"/>
      <c r="CZT278" s="3"/>
      <c r="CZU278" s="3"/>
      <c r="CZV278" s="3"/>
      <c r="CZW278" s="3"/>
      <c r="CZX278" s="3"/>
      <c r="CZY278" s="3"/>
      <c r="CZZ278" s="3"/>
      <c r="DAA278" s="3"/>
      <c r="DAB278" s="3"/>
      <c r="DAC278" s="3"/>
      <c r="DAD278" s="3"/>
      <c r="DAE278" s="3"/>
      <c r="DAF278" s="3"/>
      <c r="DAG278" s="3"/>
      <c r="DAH278" s="3"/>
      <c r="DAI278" s="3"/>
      <c r="DAJ278" s="3"/>
      <c r="DAK278" s="3"/>
      <c r="DAL278" s="3"/>
      <c r="DAM278" s="3"/>
      <c r="DAN278" s="3"/>
      <c r="DAO278" s="3"/>
      <c r="DAP278" s="3"/>
      <c r="DAQ278" s="3"/>
      <c r="DAR278" s="3"/>
      <c r="DAS278" s="3"/>
      <c r="DAT278" s="3"/>
      <c r="DAU278" s="3"/>
      <c r="DAV278" s="3"/>
      <c r="DAW278" s="3"/>
      <c r="DAX278" s="3"/>
      <c r="DAY278" s="3"/>
      <c r="DAZ278" s="3"/>
      <c r="DBA278" s="3"/>
      <c r="DBB278" s="3"/>
      <c r="DBC278" s="3"/>
      <c r="DBD278" s="3"/>
      <c r="DBE278" s="3"/>
      <c r="DBF278" s="3"/>
      <c r="DBG278" s="3"/>
      <c r="DBH278" s="3"/>
      <c r="DBI278" s="3"/>
      <c r="DBJ278" s="3"/>
      <c r="DBK278" s="3"/>
      <c r="DBL278" s="3"/>
      <c r="DBM278" s="3"/>
      <c r="DBN278" s="3"/>
      <c r="DBO278" s="3"/>
      <c r="DBP278" s="3"/>
      <c r="DBQ278" s="3"/>
      <c r="DBR278" s="3"/>
      <c r="DBS278" s="3"/>
      <c r="DBT278" s="3"/>
      <c r="DBU278" s="3"/>
      <c r="DBV278" s="3"/>
      <c r="DBW278" s="3"/>
      <c r="DBX278" s="3"/>
      <c r="DBY278" s="3"/>
      <c r="DBZ278" s="3"/>
      <c r="DCA278" s="3"/>
      <c r="DCB278" s="3"/>
      <c r="DCC278" s="3"/>
      <c r="DCD278" s="3"/>
      <c r="DCE278" s="3"/>
      <c r="DCF278" s="3"/>
      <c r="DCG278" s="3"/>
      <c r="DCH278" s="3"/>
      <c r="DCI278" s="3"/>
      <c r="DCJ278" s="3"/>
      <c r="DCK278" s="3"/>
      <c r="DCL278" s="3"/>
      <c r="DCM278" s="3"/>
      <c r="DCN278" s="3"/>
      <c r="DCO278" s="3"/>
      <c r="DCP278" s="3"/>
      <c r="DCQ278" s="3"/>
      <c r="DCR278" s="3"/>
      <c r="DCS278" s="3"/>
      <c r="DCT278" s="3"/>
      <c r="DCU278" s="3"/>
      <c r="DCV278" s="3"/>
      <c r="DCW278" s="3"/>
      <c r="DCX278" s="3"/>
      <c r="DCY278" s="3"/>
      <c r="DCZ278" s="3"/>
      <c r="DDA278" s="3"/>
      <c r="DDB278" s="3"/>
      <c r="DDC278" s="3"/>
      <c r="DDD278" s="3"/>
      <c r="DDE278" s="3"/>
      <c r="DDF278" s="3"/>
      <c r="DDG278" s="3"/>
      <c r="DDH278" s="3"/>
      <c r="DDI278" s="3"/>
      <c r="DDJ278" s="3"/>
      <c r="DDK278" s="3"/>
      <c r="DDL278" s="3"/>
      <c r="DDM278" s="3"/>
      <c r="DDN278" s="3"/>
      <c r="DDO278" s="3"/>
      <c r="DDP278" s="3"/>
      <c r="DDQ278" s="3"/>
      <c r="DDR278" s="3"/>
      <c r="DDS278" s="3"/>
      <c r="DDT278" s="3"/>
      <c r="DDU278" s="3"/>
      <c r="DDV278" s="3"/>
      <c r="DDW278" s="3"/>
      <c r="DDX278" s="3"/>
      <c r="DDY278" s="3"/>
      <c r="DDZ278" s="3"/>
      <c r="DEA278" s="3"/>
      <c r="DEB278" s="3"/>
      <c r="DEC278" s="3"/>
      <c r="DED278" s="3"/>
      <c r="DEE278" s="3"/>
      <c r="DEF278" s="3"/>
      <c r="DEG278" s="3"/>
      <c r="DEH278" s="3"/>
      <c r="DEI278" s="3"/>
      <c r="DEJ278" s="3"/>
      <c r="DEK278" s="3"/>
      <c r="DEL278" s="3"/>
      <c r="DEM278" s="3"/>
      <c r="DEN278" s="3"/>
      <c r="DEO278" s="3"/>
      <c r="DEP278" s="3"/>
      <c r="DEQ278" s="3"/>
      <c r="DER278" s="3"/>
      <c r="DES278" s="3"/>
      <c r="DET278" s="3"/>
      <c r="DEU278" s="3"/>
      <c r="DEV278" s="3"/>
      <c r="DEW278" s="3"/>
      <c r="DEX278" s="3"/>
      <c r="DEY278" s="3"/>
      <c r="DEZ278" s="3"/>
      <c r="DFA278" s="3"/>
      <c r="DFB278" s="3"/>
      <c r="DFC278" s="3"/>
      <c r="DFD278" s="3"/>
      <c r="DFE278" s="3"/>
      <c r="DFF278" s="3"/>
      <c r="DFG278" s="3"/>
      <c r="DFH278" s="3"/>
      <c r="DFI278" s="3"/>
      <c r="DFJ278" s="3"/>
      <c r="DFK278" s="3"/>
      <c r="DFL278" s="3"/>
      <c r="DFM278" s="3"/>
      <c r="DFN278" s="3"/>
      <c r="DFO278" s="3"/>
      <c r="DFP278" s="3"/>
      <c r="DFQ278" s="3"/>
      <c r="DFR278" s="3"/>
      <c r="DFS278" s="3"/>
      <c r="DFT278" s="3"/>
      <c r="DFU278" s="3"/>
      <c r="DFV278" s="3"/>
      <c r="DFW278" s="3"/>
      <c r="DFX278" s="3"/>
      <c r="DFY278" s="3"/>
      <c r="DFZ278" s="3"/>
      <c r="DGA278" s="3"/>
      <c r="DGB278" s="3"/>
      <c r="DGC278" s="3"/>
      <c r="DGD278" s="3"/>
      <c r="DGE278" s="3"/>
      <c r="DGF278" s="3"/>
      <c r="DGG278" s="3"/>
      <c r="DGH278" s="3"/>
      <c r="DGI278" s="3"/>
      <c r="DGJ278" s="3"/>
      <c r="DGK278" s="3"/>
      <c r="DGL278" s="3"/>
      <c r="DGM278" s="3"/>
      <c r="DGN278" s="3"/>
      <c r="DGO278" s="3"/>
      <c r="DGP278" s="3"/>
      <c r="DGQ278" s="3"/>
      <c r="DGR278" s="3"/>
      <c r="DGS278" s="3"/>
      <c r="DGT278" s="3"/>
      <c r="DGU278" s="3"/>
      <c r="DGV278" s="3"/>
      <c r="DGW278" s="3"/>
      <c r="DGX278" s="3"/>
      <c r="DGY278" s="3"/>
      <c r="DGZ278" s="3"/>
      <c r="DHA278" s="3"/>
      <c r="DHB278" s="3"/>
      <c r="DHC278" s="3"/>
      <c r="DHD278" s="3"/>
      <c r="DHE278" s="3"/>
      <c r="DHF278" s="3"/>
      <c r="DHG278" s="3"/>
      <c r="DHH278" s="3"/>
      <c r="DHI278" s="3"/>
      <c r="DHJ278" s="3"/>
      <c r="DHK278" s="3"/>
      <c r="DHL278" s="3"/>
      <c r="DHM278" s="3"/>
      <c r="DHN278" s="3"/>
      <c r="DHO278" s="3"/>
      <c r="DHP278" s="3"/>
      <c r="DHQ278" s="3"/>
      <c r="DHR278" s="3"/>
      <c r="DHS278" s="3"/>
      <c r="DHT278" s="3"/>
      <c r="DHU278" s="3"/>
      <c r="DHV278" s="3"/>
      <c r="DHW278" s="3"/>
      <c r="DHX278" s="3"/>
      <c r="DHY278" s="3"/>
      <c r="DHZ278" s="3"/>
      <c r="DIA278" s="3"/>
      <c r="DIB278" s="3"/>
      <c r="DIC278" s="3"/>
      <c r="DID278" s="3"/>
      <c r="DIE278" s="3"/>
      <c r="DIF278" s="3"/>
      <c r="DIG278" s="3"/>
      <c r="DIH278" s="3"/>
      <c r="DII278" s="3"/>
      <c r="DIJ278" s="3"/>
      <c r="DIK278" s="3"/>
      <c r="DIL278" s="3"/>
      <c r="DIM278" s="3"/>
      <c r="DIN278" s="3"/>
      <c r="DIO278" s="3"/>
      <c r="DIP278" s="3"/>
      <c r="DIQ278" s="3"/>
      <c r="DIR278" s="3"/>
      <c r="DIS278" s="3"/>
      <c r="DIT278" s="3"/>
      <c r="DIU278" s="3"/>
      <c r="DIV278" s="3"/>
      <c r="DIW278" s="3"/>
      <c r="DIX278" s="3"/>
      <c r="DIY278" s="3"/>
      <c r="DIZ278" s="3"/>
      <c r="DJA278" s="3"/>
      <c r="DJB278" s="3"/>
      <c r="DJC278" s="3"/>
      <c r="DJD278" s="3"/>
      <c r="DJE278" s="3"/>
      <c r="DJF278" s="3"/>
      <c r="DJG278" s="3"/>
      <c r="DJH278" s="3"/>
      <c r="DJI278" s="3"/>
      <c r="DJJ278" s="3"/>
      <c r="DJK278" s="3"/>
      <c r="DJL278" s="3"/>
      <c r="DJM278" s="3"/>
      <c r="DJN278" s="3"/>
      <c r="DJO278" s="3"/>
      <c r="DJP278" s="3"/>
      <c r="DJQ278" s="3"/>
      <c r="DJR278" s="3"/>
      <c r="DJS278" s="3"/>
      <c r="DJT278" s="3"/>
      <c r="DJU278" s="3"/>
      <c r="DJV278" s="3"/>
      <c r="DJW278" s="3"/>
      <c r="DJX278" s="3"/>
      <c r="DJY278" s="3"/>
      <c r="DJZ278" s="3"/>
      <c r="DKA278" s="3"/>
      <c r="DKB278" s="3"/>
      <c r="DKC278" s="3"/>
      <c r="DKD278" s="3"/>
      <c r="DKE278" s="3"/>
      <c r="DKF278" s="3"/>
      <c r="DKG278" s="3"/>
      <c r="DKH278" s="3"/>
      <c r="DKI278" s="3"/>
      <c r="DKJ278" s="3"/>
      <c r="DKK278" s="3"/>
      <c r="DKL278" s="3"/>
      <c r="DKM278" s="3"/>
      <c r="DKN278" s="3"/>
      <c r="DKO278" s="3"/>
      <c r="DKP278" s="3"/>
      <c r="DKQ278" s="3"/>
      <c r="DKR278" s="3"/>
      <c r="DKS278" s="3"/>
      <c r="DKT278" s="3"/>
      <c r="DKU278" s="3"/>
      <c r="DKV278" s="3"/>
      <c r="DKW278" s="3"/>
      <c r="DKX278" s="3"/>
      <c r="DKY278" s="3"/>
      <c r="DKZ278" s="3"/>
      <c r="DLA278" s="3"/>
      <c r="DLB278" s="3"/>
      <c r="DLC278" s="3"/>
      <c r="DLD278" s="3"/>
      <c r="DLE278" s="3"/>
      <c r="DLF278" s="3"/>
      <c r="DLG278" s="3"/>
      <c r="DLH278" s="3"/>
      <c r="DLI278" s="3"/>
      <c r="DLJ278" s="3"/>
      <c r="DLK278" s="3"/>
      <c r="DLL278" s="3"/>
      <c r="DLM278" s="3"/>
      <c r="DLN278" s="3"/>
      <c r="DLO278" s="3"/>
      <c r="DLP278" s="3"/>
      <c r="DLQ278" s="3"/>
      <c r="DLR278" s="3"/>
      <c r="DLS278" s="3"/>
      <c r="DLT278" s="3"/>
      <c r="DLU278" s="3"/>
      <c r="DLV278" s="3"/>
      <c r="DLW278" s="3"/>
      <c r="DLX278" s="3"/>
      <c r="DLY278" s="3"/>
      <c r="DLZ278" s="3"/>
      <c r="DMA278" s="3"/>
      <c r="DMB278" s="3"/>
      <c r="DMC278" s="3"/>
      <c r="DMD278" s="3"/>
      <c r="DME278" s="3"/>
      <c r="DMF278" s="3"/>
      <c r="DMG278" s="3"/>
      <c r="DMH278" s="3"/>
      <c r="DMI278" s="3"/>
      <c r="DMJ278" s="3"/>
      <c r="DMK278" s="3"/>
      <c r="DML278" s="3"/>
      <c r="DMM278" s="3"/>
      <c r="DMN278" s="3"/>
      <c r="DMO278" s="3"/>
      <c r="DMP278" s="3"/>
      <c r="DMQ278" s="3"/>
      <c r="DMR278" s="3"/>
      <c r="DMS278" s="3"/>
      <c r="DMT278" s="3"/>
      <c r="DMU278" s="3"/>
      <c r="DMV278" s="3"/>
      <c r="DMW278" s="3"/>
      <c r="DMX278" s="3"/>
      <c r="DMY278" s="3"/>
      <c r="DMZ278" s="3"/>
      <c r="DNA278" s="3"/>
      <c r="DNB278" s="3"/>
      <c r="DNC278" s="3"/>
      <c r="DND278" s="3"/>
      <c r="DNE278" s="3"/>
      <c r="DNF278" s="3"/>
      <c r="DNG278" s="3"/>
      <c r="DNH278" s="3"/>
      <c r="DNI278" s="3"/>
      <c r="DNJ278" s="3"/>
      <c r="DNK278" s="3"/>
      <c r="DNL278" s="3"/>
      <c r="DNM278" s="3"/>
      <c r="DNN278" s="3"/>
      <c r="DNO278" s="3"/>
      <c r="DNP278" s="3"/>
      <c r="DNQ278" s="3"/>
      <c r="DNR278" s="3"/>
      <c r="DNS278" s="3"/>
      <c r="DNT278" s="3"/>
      <c r="DNU278" s="3"/>
      <c r="DNV278" s="3"/>
      <c r="DNW278" s="3"/>
      <c r="DNX278" s="3"/>
      <c r="DNY278" s="3"/>
      <c r="DNZ278" s="3"/>
      <c r="DOA278" s="3"/>
      <c r="DOB278" s="3"/>
      <c r="DOC278" s="3"/>
      <c r="DOD278" s="3"/>
      <c r="DOE278" s="3"/>
      <c r="DOF278" s="3"/>
      <c r="DOG278" s="3"/>
      <c r="DOH278" s="3"/>
      <c r="DOI278" s="3"/>
      <c r="DOJ278" s="3"/>
      <c r="DOK278" s="3"/>
      <c r="DOL278" s="3"/>
      <c r="DOM278" s="3"/>
      <c r="DON278" s="3"/>
      <c r="DOO278" s="3"/>
      <c r="DOP278" s="3"/>
      <c r="DOQ278" s="3"/>
      <c r="DOR278" s="3"/>
      <c r="DOS278" s="3"/>
      <c r="DOT278" s="3"/>
      <c r="DOU278" s="3"/>
      <c r="DOV278" s="3"/>
      <c r="DOW278" s="3"/>
      <c r="DOX278" s="3"/>
      <c r="DOY278" s="3"/>
      <c r="DOZ278" s="3"/>
      <c r="DPA278" s="3"/>
      <c r="DPB278" s="3"/>
      <c r="DPC278" s="3"/>
      <c r="DPD278" s="3"/>
      <c r="DPE278" s="3"/>
      <c r="DPF278" s="3"/>
      <c r="DPG278" s="3"/>
      <c r="DPH278" s="3"/>
      <c r="DPI278" s="3"/>
      <c r="DPJ278" s="3"/>
      <c r="DPK278" s="3"/>
      <c r="DPL278" s="3"/>
      <c r="DPM278" s="3"/>
      <c r="DPN278" s="3"/>
      <c r="DPO278" s="3"/>
      <c r="DPP278" s="3"/>
      <c r="DPQ278" s="3"/>
      <c r="DPR278" s="3"/>
      <c r="DPS278" s="3"/>
      <c r="DPT278" s="3"/>
      <c r="DPU278" s="3"/>
      <c r="DPV278" s="3"/>
      <c r="DPW278" s="3"/>
      <c r="DPX278" s="3"/>
      <c r="DPY278" s="3"/>
      <c r="DPZ278" s="3"/>
      <c r="DQA278" s="3"/>
      <c r="DQB278" s="3"/>
      <c r="DQC278" s="3"/>
      <c r="DQD278" s="3"/>
      <c r="DQE278" s="3"/>
      <c r="DQF278" s="3"/>
      <c r="DQG278" s="3"/>
      <c r="DQH278" s="3"/>
      <c r="DQI278" s="3"/>
      <c r="DQJ278" s="3"/>
      <c r="DQK278" s="3"/>
      <c r="DQL278" s="3"/>
      <c r="DQM278" s="3"/>
      <c r="DQN278" s="3"/>
      <c r="DQO278" s="3"/>
      <c r="DQP278" s="3"/>
      <c r="DQQ278" s="3"/>
      <c r="DQR278" s="3"/>
      <c r="DQS278" s="3"/>
      <c r="DQT278" s="3"/>
      <c r="DQU278" s="3"/>
      <c r="DQV278" s="3"/>
      <c r="DQW278" s="3"/>
      <c r="DQX278" s="3"/>
      <c r="DQY278" s="3"/>
      <c r="DQZ278" s="3"/>
      <c r="DRA278" s="3"/>
      <c r="DRB278" s="3"/>
      <c r="DRC278" s="3"/>
      <c r="DRD278" s="3"/>
      <c r="DRE278" s="3"/>
      <c r="DRF278" s="3"/>
      <c r="DRG278" s="3"/>
      <c r="DRH278" s="3"/>
      <c r="DRI278" s="3"/>
      <c r="DRJ278" s="3"/>
      <c r="DRK278" s="3"/>
      <c r="DRL278" s="3"/>
      <c r="DRM278" s="3"/>
      <c r="DRN278" s="3"/>
      <c r="DRO278" s="3"/>
      <c r="DRP278" s="3"/>
      <c r="DRQ278" s="3"/>
      <c r="DRR278" s="3"/>
      <c r="DRS278" s="3"/>
      <c r="DRT278" s="3"/>
      <c r="DRU278" s="3"/>
      <c r="DRV278" s="3"/>
      <c r="DRW278" s="3"/>
      <c r="DRX278" s="3"/>
      <c r="DRY278" s="3"/>
      <c r="DRZ278" s="3"/>
      <c r="DSA278" s="3"/>
      <c r="DSB278" s="3"/>
      <c r="DSC278" s="3"/>
      <c r="DSD278" s="3"/>
      <c r="DSE278" s="3"/>
      <c r="DSF278" s="3"/>
      <c r="DSG278" s="3"/>
      <c r="DSH278" s="3"/>
      <c r="DSI278" s="3"/>
      <c r="DSJ278" s="3"/>
      <c r="DSK278" s="3"/>
      <c r="DSL278" s="3"/>
      <c r="DSM278" s="3"/>
      <c r="DSN278" s="3"/>
      <c r="DSO278" s="3"/>
      <c r="DSP278" s="3"/>
      <c r="DSQ278" s="3"/>
      <c r="DSR278" s="3"/>
      <c r="DSS278" s="3"/>
      <c r="DST278" s="3"/>
      <c r="DSU278" s="3"/>
      <c r="DSV278" s="3"/>
      <c r="DSW278" s="3"/>
      <c r="DSX278" s="3"/>
      <c r="DSY278" s="3"/>
      <c r="DSZ278" s="3"/>
      <c r="DTA278" s="3"/>
      <c r="DTB278" s="3"/>
      <c r="DTC278" s="3"/>
      <c r="DTD278" s="3"/>
      <c r="DTE278" s="3"/>
      <c r="DTF278" s="3"/>
      <c r="DTG278" s="3"/>
      <c r="DTH278" s="3"/>
      <c r="DTI278" s="3"/>
      <c r="DTJ278" s="3"/>
      <c r="DTK278" s="3"/>
      <c r="DTL278" s="3"/>
      <c r="DTM278" s="3"/>
      <c r="DTN278" s="3"/>
      <c r="DTO278" s="3"/>
      <c r="DTP278" s="3"/>
      <c r="DTQ278" s="3"/>
      <c r="DTR278" s="3"/>
      <c r="DTS278" s="3"/>
      <c r="DTT278" s="3"/>
      <c r="DTU278" s="3"/>
      <c r="DTV278" s="3"/>
      <c r="DTW278" s="3"/>
      <c r="DTX278" s="3"/>
      <c r="DTY278" s="3"/>
      <c r="DTZ278" s="3"/>
      <c r="DUA278" s="3"/>
      <c r="DUB278" s="3"/>
      <c r="DUC278" s="3"/>
      <c r="DUD278" s="3"/>
      <c r="DUE278" s="3"/>
      <c r="DUF278" s="3"/>
      <c r="DUG278" s="3"/>
      <c r="DUH278" s="3"/>
      <c r="DUI278" s="3"/>
      <c r="DUJ278" s="3"/>
      <c r="DUK278" s="3"/>
      <c r="DUL278" s="3"/>
      <c r="DUM278" s="3"/>
      <c r="DUN278" s="3"/>
      <c r="DUO278" s="3"/>
      <c r="DUP278" s="3"/>
      <c r="DUQ278" s="3"/>
      <c r="DUR278" s="3"/>
      <c r="DUS278" s="3"/>
      <c r="DUT278" s="3"/>
      <c r="DUU278" s="3"/>
      <c r="DUV278" s="3"/>
      <c r="DUW278" s="3"/>
      <c r="DUX278" s="3"/>
      <c r="DUY278" s="3"/>
      <c r="DUZ278" s="3"/>
      <c r="DVA278" s="3"/>
      <c r="DVB278" s="3"/>
      <c r="DVC278" s="3"/>
      <c r="DVD278" s="3"/>
      <c r="DVE278" s="3"/>
      <c r="DVF278" s="3"/>
      <c r="DVG278" s="3"/>
      <c r="DVH278" s="3"/>
      <c r="DVI278" s="3"/>
      <c r="DVJ278" s="3"/>
      <c r="DVK278" s="3"/>
      <c r="DVL278" s="3"/>
      <c r="DVM278" s="3"/>
      <c r="DVN278" s="3"/>
      <c r="DVO278" s="3"/>
      <c r="DVP278" s="3"/>
      <c r="DVQ278" s="3"/>
      <c r="DVR278" s="3"/>
      <c r="DVS278" s="3"/>
      <c r="DVT278" s="3"/>
      <c r="DVU278" s="3"/>
      <c r="DVV278" s="3"/>
      <c r="DVW278" s="3"/>
      <c r="DVX278" s="3"/>
      <c r="DVY278" s="3"/>
      <c r="DVZ278" s="3"/>
      <c r="DWA278" s="3"/>
      <c r="DWB278" s="3"/>
      <c r="DWC278" s="3"/>
      <c r="DWD278" s="3"/>
      <c r="DWE278" s="3"/>
      <c r="DWF278" s="3"/>
      <c r="DWG278" s="3"/>
      <c r="DWH278" s="3"/>
      <c r="DWI278" s="3"/>
      <c r="DWJ278" s="3"/>
      <c r="DWK278" s="3"/>
      <c r="DWL278" s="3"/>
      <c r="DWM278" s="3"/>
      <c r="DWN278" s="3"/>
      <c r="DWO278" s="3"/>
      <c r="DWP278" s="3"/>
      <c r="DWQ278" s="3"/>
      <c r="DWR278" s="3"/>
      <c r="DWS278" s="3"/>
      <c r="DWT278" s="3"/>
      <c r="DWU278" s="3"/>
      <c r="DWV278" s="3"/>
      <c r="DWW278" s="3"/>
      <c r="DWX278" s="3"/>
      <c r="DWY278" s="3"/>
      <c r="DWZ278" s="3"/>
      <c r="DXA278" s="3"/>
      <c r="DXB278" s="3"/>
      <c r="DXC278" s="3"/>
      <c r="DXD278" s="3"/>
      <c r="DXE278" s="3"/>
      <c r="DXF278" s="3"/>
      <c r="DXG278" s="3"/>
      <c r="DXH278" s="3"/>
      <c r="DXI278" s="3"/>
      <c r="DXJ278" s="3"/>
      <c r="DXK278" s="3"/>
      <c r="DXL278" s="3"/>
      <c r="DXM278" s="3"/>
      <c r="DXN278" s="3"/>
      <c r="DXO278" s="3"/>
      <c r="DXP278" s="3"/>
      <c r="DXQ278" s="3"/>
      <c r="DXR278" s="3"/>
      <c r="DXS278" s="3"/>
      <c r="DXT278" s="3"/>
      <c r="DXU278" s="3"/>
      <c r="DXV278" s="3"/>
      <c r="DXW278" s="3"/>
      <c r="DXX278" s="3"/>
      <c r="DXY278" s="3"/>
      <c r="DXZ278" s="3"/>
      <c r="DYA278" s="3"/>
      <c r="DYB278" s="3"/>
      <c r="DYC278" s="3"/>
      <c r="DYD278" s="3"/>
      <c r="DYE278" s="3"/>
      <c r="DYF278" s="3"/>
      <c r="DYG278" s="3"/>
      <c r="DYH278" s="3"/>
      <c r="DYI278" s="3"/>
      <c r="DYJ278" s="3"/>
      <c r="DYK278" s="3"/>
      <c r="DYL278" s="3"/>
      <c r="DYM278" s="3"/>
      <c r="DYN278" s="3"/>
      <c r="DYO278" s="3"/>
      <c r="DYP278" s="3"/>
      <c r="DYQ278" s="3"/>
      <c r="DYR278" s="3"/>
      <c r="DYS278" s="3"/>
      <c r="DYT278" s="3"/>
      <c r="DYU278" s="3"/>
      <c r="DYV278" s="3"/>
      <c r="DYW278" s="3"/>
      <c r="DYX278" s="3"/>
      <c r="DYY278" s="3"/>
      <c r="DYZ278" s="3"/>
      <c r="DZA278" s="3"/>
      <c r="DZB278" s="3"/>
      <c r="DZC278" s="3"/>
      <c r="DZD278" s="3"/>
      <c r="DZE278" s="3"/>
      <c r="DZF278" s="3"/>
      <c r="DZG278" s="3"/>
      <c r="DZH278" s="3"/>
      <c r="DZI278" s="3"/>
      <c r="DZJ278" s="3"/>
      <c r="DZK278" s="3"/>
      <c r="DZL278" s="3"/>
      <c r="DZM278" s="3"/>
      <c r="DZN278" s="3"/>
      <c r="DZO278" s="3"/>
      <c r="DZP278" s="3"/>
      <c r="DZQ278" s="3"/>
      <c r="DZR278" s="3"/>
      <c r="DZS278" s="3"/>
      <c r="DZT278" s="3"/>
      <c r="DZU278" s="3"/>
      <c r="DZV278" s="3"/>
      <c r="DZW278" s="3"/>
      <c r="DZX278" s="3"/>
      <c r="DZY278" s="3"/>
      <c r="DZZ278" s="3"/>
      <c r="EAA278" s="3"/>
      <c r="EAB278" s="3"/>
      <c r="EAC278" s="3"/>
      <c r="EAD278" s="3"/>
      <c r="EAE278" s="3"/>
      <c r="EAF278" s="3"/>
      <c r="EAG278" s="3"/>
      <c r="EAH278" s="3"/>
      <c r="EAI278" s="3"/>
      <c r="EAJ278" s="3"/>
      <c r="EAK278" s="3"/>
      <c r="EAL278" s="3"/>
      <c r="EAM278" s="3"/>
      <c r="EAN278" s="3"/>
      <c r="EAO278" s="3"/>
      <c r="EAP278" s="3"/>
      <c r="EAQ278" s="3"/>
      <c r="EAR278" s="3"/>
      <c r="EAS278" s="3"/>
      <c r="EAT278" s="3"/>
      <c r="EAU278" s="3"/>
      <c r="EAV278" s="3"/>
      <c r="EAW278" s="3"/>
      <c r="EAX278" s="3"/>
      <c r="EAY278" s="3"/>
      <c r="EAZ278" s="3"/>
      <c r="EBA278" s="3"/>
      <c r="EBB278" s="3"/>
      <c r="EBC278" s="3"/>
      <c r="EBD278" s="3"/>
      <c r="EBE278" s="3"/>
      <c r="EBF278" s="3"/>
      <c r="EBG278" s="3"/>
      <c r="EBH278" s="3"/>
      <c r="EBI278" s="3"/>
      <c r="EBJ278" s="3"/>
      <c r="EBK278" s="3"/>
      <c r="EBL278" s="3"/>
      <c r="EBM278" s="3"/>
      <c r="EBN278" s="3"/>
      <c r="EBO278" s="3"/>
      <c r="EBP278" s="3"/>
      <c r="EBQ278" s="3"/>
      <c r="EBR278" s="3"/>
      <c r="EBS278" s="3"/>
      <c r="EBT278" s="3"/>
      <c r="EBU278" s="3"/>
      <c r="EBV278" s="3"/>
      <c r="EBW278" s="3"/>
      <c r="EBX278" s="3"/>
      <c r="EBY278" s="3"/>
      <c r="EBZ278" s="3"/>
      <c r="ECA278" s="3"/>
      <c r="ECB278" s="3"/>
      <c r="ECC278" s="3"/>
      <c r="ECD278" s="3"/>
      <c r="ECE278" s="3"/>
      <c r="ECF278" s="3"/>
      <c r="ECG278" s="3"/>
      <c r="ECH278" s="3"/>
      <c r="ECI278" s="3"/>
      <c r="ECJ278" s="3"/>
      <c r="ECK278" s="3"/>
      <c r="ECL278" s="3"/>
      <c r="ECM278" s="3"/>
      <c r="ECN278" s="3"/>
      <c r="ECO278" s="3"/>
      <c r="ECP278" s="3"/>
      <c r="ECQ278" s="3"/>
      <c r="ECR278" s="3"/>
      <c r="ECS278" s="3"/>
      <c r="ECT278" s="3"/>
      <c r="ECU278" s="3"/>
      <c r="ECV278" s="3"/>
      <c r="ECW278" s="3"/>
      <c r="ECX278" s="3"/>
      <c r="ECY278" s="3"/>
      <c r="ECZ278" s="3"/>
      <c r="EDA278" s="3"/>
      <c r="EDB278" s="3"/>
      <c r="EDC278" s="3"/>
      <c r="EDD278" s="3"/>
      <c r="EDE278" s="3"/>
      <c r="EDF278" s="3"/>
      <c r="EDG278" s="3"/>
      <c r="EDH278" s="3"/>
      <c r="EDI278" s="3"/>
      <c r="EDJ278" s="3"/>
      <c r="EDK278" s="3"/>
      <c r="EDL278" s="3"/>
      <c r="EDM278" s="3"/>
      <c r="EDN278" s="3"/>
      <c r="EDO278" s="3"/>
      <c r="EDP278" s="3"/>
      <c r="EDQ278" s="3"/>
      <c r="EDR278" s="3"/>
      <c r="EDS278" s="3"/>
      <c r="EDT278" s="3"/>
      <c r="EDU278" s="3"/>
      <c r="EDV278" s="3"/>
      <c r="EDW278" s="3"/>
      <c r="EDX278" s="3"/>
      <c r="EDY278" s="3"/>
      <c r="EDZ278" s="3"/>
      <c r="EEA278" s="3"/>
      <c r="EEB278" s="3"/>
      <c r="EEC278" s="3"/>
      <c r="EED278" s="3"/>
      <c r="EEE278" s="3"/>
      <c r="EEF278" s="3"/>
      <c r="EEG278" s="3"/>
      <c r="EEH278" s="3"/>
      <c r="EEI278" s="3"/>
      <c r="EEJ278" s="3"/>
      <c r="EEK278" s="3"/>
      <c r="EEL278" s="3"/>
      <c r="EEM278" s="3"/>
      <c r="EEN278" s="3"/>
      <c r="EEO278" s="3"/>
      <c r="EEP278" s="3"/>
      <c r="EEQ278" s="3"/>
      <c r="EER278" s="3"/>
      <c r="EES278" s="3"/>
      <c r="EET278" s="3"/>
      <c r="EEU278" s="3"/>
      <c r="EEV278" s="3"/>
      <c r="EEW278" s="3"/>
      <c r="EEX278" s="3"/>
      <c r="EEY278" s="3"/>
      <c r="EEZ278" s="3"/>
      <c r="EFA278" s="3"/>
      <c r="EFB278" s="3"/>
      <c r="EFC278" s="3"/>
      <c r="EFD278" s="3"/>
      <c r="EFE278" s="3"/>
      <c r="EFF278" s="3"/>
      <c r="EFG278" s="3"/>
      <c r="EFH278" s="3"/>
      <c r="EFI278" s="3"/>
      <c r="EFJ278" s="3"/>
      <c r="EFK278" s="3"/>
      <c r="EFL278" s="3"/>
      <c r="EFM278" s="3"/>
      <c r="EFN278" s="3"/>
      <c r="EFO278" s="3"/>
      <c r="EFP278" s="3"/>
      <c r="EFQ278" s="3"/>
      <c r="EFR278" s="3"/>
      <c r="EFS278" s="3"/>
      <c r="EFT278" s="3"/>
      <c r="EFU278" s="3"/>
      <c r="EFV278" s="3"/>
      <c r="EFW278" s="3"/>
      <c r="EFX278" s="3"/>
      <c r="EFY278" s="3"/>
      <c r="EFZ278" s="3"/>
      <c r="EGA278" s="3"/>
      <c r="EGB278" s="3"/>
      <c r="EGC278" s="3"/>
      <c r="EGD278" s="3"/>
      <c r="EGE278" s="3"/>
      <c r="EGF278" s="3"/>
      <c r="EGG278" s="3"/>
      <c r="EGH278" s="3"/>
      <c r="EGI278" s="3"/>
      <c r="EGJ278" s="3"/>
      <c r="EGK278" s="3"/>
      <c r="EGL278" s="3"/>
      <c r="EGM278" s="3"/>
      <c r="EGN278" s="3"/>
      <c r="EGO278" s="3"/>
      <c r="EGP278" s="3"/>
      <c r="EGQ278" s="3"/>
      <c r="EGR278" s="3"/>
      <c r="EGS278" s="3"/>
      <c r="EGT278" s="3"/>
      <c r="EGU278" s="3"/>
      <c r="EGV278" s="3"/>
      <c r="EGW278" s="3"/>
      <c r="EGX278" s="3"/>
      <c r="EGY278" s="3"/>
      <c r="EGZ278" s="3"/>
      <c r="EHA278" s="3"/>
      <c r="EHB278" s="3"/>
      <c r="EHC278" s="3"/>
      <c r="EHD278" s="3"/>
      <c r="EHE278" s="3"/>
      <c r="EHF278" s="3"/>
      <c r="EHG278" s="3"/>
      <c r="EHH278" s="3"/>
      <c r="EHI278" s="3"/>
      <c r="EHJ278" s="3"/>
      <c r="EHK278" s="3"/>
      <c r="EHL278" s="3"/>
      <c r="EHM278" s="3"/>
      <c r="EHN278" s="3"/>
      <c r="EHO278" s="3"/>
      <c r="EHP278" s="3"/>
      <c r="EHQ278" s="3"/>
      <c r="EHR278" s="3"/>
      <c r="EHS278" s="3"/>
      <c r="EHT278" s="3"/>
      <c r="EHU278" s="3"/>
      <c r="EHV278" s="3"/>
      <c r="EHW278" s="3"/>
      <c r="EHX278" s="3"/>
      <c r="EHY278" s="3"/>
      <c r="EHZ278" s="3"/>
      <c r="EIA278" s="3"/>
      <c r="EIB278" s="3"/>
      <c r="EIC278" s="3"/>
      <c r="EID278" s="3"/>
      <c r="EIE278" s="3"/>
      <c r="EIF278" s="3"/>
      <c r="EIG278" s="3"/>
      <c r="EIH278" s="3"/>
      <c r="EII278" s="3"/>
      <c r="EIJ278" s="3"/>
      <c r="EIK278" s="3"/>
      <c r="EIL278" s="3"/>
      <c r="EIM278" s="3"/>
      <c r="EIN278" s="3"/>
      <c r="EIO278" s="3"/>
      <c r="EIP278" s="3"/>
      <c r="EIQ278" s="3"/>
      <c r="EIR278" s="3"/>
      <c r="EIS278" s="3"/>
      <c r="EIT278" s="3"/>
      <c r="EIU278" s="3"/>
      <c r="EIV278" s="3"/>
      <c r="EIW278" s="3"/>
      <c r="EIX278" s="3"/>
      <c r="EIY278" s="3"/>
      <c r="EIZ278" s="3"/>
      <c r="EJA278" s="3"/>
      <c r="EJB278" s="3"/>
      <c r="EJC278" s="3"/>
      <c r="EJD278" s="3"/>
      <c r="EJE278" s="3"/>
      <c r="EJF278" s="3"/>
      <c r="EJG278" s="3"/>
      <c r="EJH278" s="3"/>
      <c r="EJI278" s="3"/>
      <c r="EJJ278" s="3"/>
      <c r="EJK278" s="3"/>
      <c r="EJL278" s="3"/>
      <c r="EJM278" s="3"/>
      <c r="EJN278" s="3"/>
      <c r="EJO278" s="3"/>
      <c r="EJP278" s="3"/>
      <c r="EJQ278" s="3"/>
      <c r="EJR278" s="3"/>
      <c r="EJS278" s="3"/>
      <c r="EJT278" s="3"/>
      <c r="EJU278" s="3"/>
      <c r="EJV278" s="3"/>
      <c r="EJW278" s="3"/>
      <c r="EJX278" s="3"/>
      <c r="EJY278" s="3"/>
      <c r="EJZ278" s="3"/>
      <c r="EKA278" s="3"/>
      <c r="EKB278" s="3"/>
      <c r="EKC278" s="3"/>
      <c r="EKD278" s="3"/>
      <c r="EKE278" s="3"/>
      <c r="EKF278" s="3"/>
      <c r="EKG278" s="3"/>
      <c r="EKH278" s="3"/>
      <c r="EKI278" s="3"/>
      <c r="EKJ278" s="3"/>
      <c r="EKK278" s="3"/>
      <c r="EKL278" s="3"/>
      <c r="EKM278" s="3"/>
      <c r="EKN278" s="3"/>
      <c r="EKO278" s="3"/>
      <c r="EKP278" s="3"/>
      <c r="EKQ278" s="3"/>
      <c r="EKR278" s="3"/>
      <c r="EKS278" s="3"/>
      <c r="EKT278" s="3"/>
      <c r="EKU278" s="3"/>
      <c r="EKV278" s="3"/>
      <c r="EKW278" s="3"/>
      <c r="EKX278" s="3"/>
      <c r="EKY278" s="3"/>
      <c r="EKZ278" s="3"/>
      <c r="ELA278" s="3"/>
      <c r="ELB278" s="3"/>
      <c r="ELC278" s="3"/>
      <c r="ELD278" s="3"/>
      <c r="ELE278" s="3"/>
      <c r="ELF278" s="3"/>
      <c r="ELG278" s="3"/>
      <c r="ELH278" s="3"/>
      <c r="ELI278" s="3"/>
      <c r="ELJ278" s="3"/>
      <c r="ELK278" s="3"/>
      <c r="ELL278" s="3"/>
      <c r="ELM278" s="3"/>
      <c r="ELN278" s="3"/>
      <c r="ELO278" s="3"/>
      <c r="ELP278" s="3"/>
      <c r="ELQ278" s="3"/>
      <c r="ELR278" s="3"/>
      <c r="ELS278" s="3"/>
      <c r="ELT278" s="3"/>
      <c r="ELU278" s="3"/>
      <c r="ELV278" s="3"/>
      <c r="ELW278" s="3"/>
      <c r="ELX278" s="3"/>
      <c r="ELY278" s="3"/>
      <c r="ELZ278" s="3"/>
      <c r="EMA278" s="3"/>
      <c r="EMB278" s="3"/>
      <c r="EMC278" s="3"/>
      <c r="EMD278" s="3"/>
      <c r="EME278" s="3"/>
      <c r="EMF278" s="3"/>
      <c r="EMG278" s="3"/>
      <c r="EMH278" s="3"/>
      <c r="EMI278" s="3"/>
      <c r="EMJ278" s="3"/>
      <c r="EMK278" s="3"/>
      <c r="EML278" s="3"/>
      <c r="EMM278" s="3"/>
      <c r="EMN278" s="3"/>
      <c r="EMO278" s="3"/>
      <c r="EMP278" s="3"/>
      <c r="EMQ278" s="3"/>
      <c r="EMR278" s="3"/>
      <c r="EMS278" s="3"/>
      <c r="EMT278" s="3"/>
      <c r="EMU278" s="3"/>
      <c r="EMV278" s="3"/>
      <c r="EMW278" s="3"/>
      <c r="EMX278" s="3"/>
      <c r="EMY278" s="3"/>
      <c r="EMZ278" s="3"/>
      <c r="ENA278" s="3"/>
      <c r="ENB278" s="3"/>
      <c r="ENC278" s="3"/>
      <c r="END278" s="3"/>
      <c r="ENE278" s="3"/>
      <c r="ENF278" s="3"/>
      <c r="ENG278" s="3"/>
      <c r="ENH278" s="3"/>
      <c r="ENI278" s="3"/>
      <c r="ENJ278" s="3"/>
      <c r="ENK278" s="3"/>
      <c r="ENL278" s="3"/>
      <c r="ENM278" s="3"/>
      <c r="ENN278" s="3"/>
      <c r="ENO278" s="3"/>
      <c r="ENP278" s="3"/>
      <c r="ENQ278" s="3"/>
      <c r="ENR278" s="3"/>
      <c r="ENS278" s="3"/>
      <c r="ENT278" s="3"/>
      <c r="ENU278" s="3"/>
      <c r="ENV278" s="3"/>
      <c r="ENW278" s="3"/>
      <c r="ENX278" s="3"/>
      <c r="ENY278" s="3"/>
      <c r="ENZ278" s="3"/>
      <c r="EOA278" s="3"/>
      <c r="EOB278" s="3"/>
      <c r="EOC278" s="3"/>
      <c r="EOD278" s="3"/>
      <c r="EOE278" s="3"/>
      <c r="EOF278" s="3"/>
      <c r="EOG278" s="3"/>
      <c r="EOH278" s="3"/>
      <c r="EOI278" s="3"/>
      <c r="EOJ278" s="3"/>
      <c r="EOK278" s="3"/>
      <c r="EOL278" s="3"/>
      <c r="EOM278" s="3"/>
      <c r="EON278" s="3"/>
      <c r="EOO278" s="3"/>
      <c r="EOP278" s="3"/>
      <c r="EOQ278" s="3"/>
      <c r="EOR278" s="3"/>
      <c r="EOS278" s="3"/>
      <c r="EOT278" s="3"/>
      <c r="EOU278" s="3"/>
      <c r="EOV278" s="3"/>
      <c r="EOW278" s="3"/>
      <c r="EOX278" s="3"/>
      <c r="EOY278" s="3"/>
      <c r="EOZ278" s="3"/>
      <c r="EPA278" s="3"/>
      <c r="EPB278" s="3"/>
      <c r="EPC278" s="3"/>
      <c r="EPD278" s="3"/>
      <c r="EPE278" s="3"/>
      <c r="EPF278" s="3"/>
      <c r="EPG278" s="3"/>
      <c r="EPH278" s="3"/>
      <c r="EPI278" s="3"/>
      <c r="EPJ278" s="3"/>
      <c r="EPK278" s="3"/>
      <c r="EPL278" s="3"/>
      <c r="EPM278" s="3"/>
      <c r="EPN278" s="3"/>
      <c r="EPO278" s="3"/>
      <c r="EPP278" s="3"/>
      <c r="EPQ278" s="3"/>
      <c r="EPR278" s="3"/>
      <c r="EPS278" s="3"/>
      <c r="EPT278" s="3"/>
      <c r="EPU278" s="3"/>
      <c r="EPV278" s="3"/>
      <c r="EPW278" s="3"/>
      <c r="EPX278" s="3"/>
      <c r="EPY278" s="3"/>
      <c r="EPZ278" s="3"/>
      <c r="EQA278" s="3"/>
      <c r="EQB278" s="3"/>
      <c r="EQC278" s="3"/>
      <c r="EQD278" s="3"/>
      <c r="EQE278" s="3"/>
      <c r="EQF278" s="3"/>
      <c r="EQG278" s="3"/>
      <c r="EQH278" s="3"/>
      <c r="EQI278" s="3"/>
      <c r="EQJ278" s="3"/>
      <c r="EQK278" s="3"/>
      <c r="EQL278" s="3"/>
      <c r="EQM278" s="3"/>
      <c r="EQN278" s="3"/>
      <c r="EQO278" s="3"/>
      <c r="EQP278" s="3"/>
      <c r="EQQ278" s="3"/>
      <c r="EQR278" s="3"/>
      <c r="EQS278" s="3"/>
      <c r="EQT278" s="3"/>
      <c r="EQU278" s="3"/>
      <c r="EQV278" s="3"/>
      <c r="EQW278" s="3"/>
      <c r="EQX278" s="3"/>
      <c r="EQY278" s="3"/>
      <c r="EQZ278" s="3"/>
      <c r="ERA278" s="3"/>
      <c r="ERB278" s="3"/>
      <c r="ERC278" s="3"/>
      <c r="ERD278" s="3"/>
      <c r="ERE278" s="3"/>
      <c r="ERF278" s="3"/>
      <c r="ERG278" s="3"/>
      <c r="ERH278" s="3"/>
      <c r="ERI278" s="3"/>
      <c r="ERJ278" s="3"/>
      <c r="ERK278" s="3"/>
      <c r="ERL278" s="3"/>
      <c r="ERM278" s="3"/>
      <c r="ERN278" s="3"/>
      <c r="ERO278" s="3"/>
      <c r="ERP278" s="3"/>
      <c r="ERQ278" s="3"/>
      <c r="ERR278" s="3"/>
      <c r="ERS278" s="3"/>
      <c r="ERT278" s="3"/>
      <c r="ERU278" s="3"/>
      <c r="ERV278" s="3"/>
      <c r="ERW278" s="3"/>
      <c r="ERX278" s="3"/>
      <c r="ERY278" s="3"/>
      <c r="ERZ278" s="3"/>
      <c r="ESA278" s="3"/>
      <c r="ESB278" s="3"/>
      <c r="ESC278" s="3"/>
      <c r="ESD278" s="3"/>
      <c r="ESE278" s="3"/>
      <c r="ESF278" s="3"/>
      <c r="ESG278" s="3"/>
      <c r="ESH278" s="3"/>
      <c r="ESI278" s="3"/>
      <c r="ESJ278" s="3"/>
      <c r="ESK278" s="3"/>
      <c r="ESL278" s="3"/>
      <c r="ESM278" s="3"/>
      <c r="ESN278" s="3"/>
      <c r="ESO278" s="3"/>
      <c r="ESP278" s="3"/>
      <c r="ESQ278" s="3"/>
      <c r="ESR278" s="3"/>
      <c r="ESS278" s="3"/>
      <c r="EST278" s="3"/>
      <c r="ESU278" s="3"/>
      <c r="ESV278" s="3"/>
      <c r="ESW278" s="3"/>
      <c r="ESX278" s="3"/>
      <c r="ESY278" s="3"/>
      <c r="ESZ278" s="3"/>
      <c r="ETA278" s="3"/>
      <c r="ETB278" s="3"/>
      <c r="ETC278" s="3"/>
      <c r="ETD278" s="3"/>
      <c r="ETE278" s="3"/>
      <c r="ETF278" s="3"/>
      <c r="ETG278" s="3"/>
      <c r="ETH278" s="3"/>
      <c r="ETI278" s="3"/>
      <c r="ETJ278" s="3"/>
      <c r="ETK278" s="3"/>
      <c r="ETL278" s="3"/>
      <c r="ETM278" s="3"/>
      <c r="ETN278" s="3"/>
      <c r="ETO278" s="3"/>
      <c r="ETP278" s="3"/>
      <c r="ETQ278" s="3"/>
      <c r="ETR278" s="3"/>
      <c r="ETS278" s="3"/>
      <c r="ETT278" s="3"/>
      <c r="ETU278" s="3"/>
      <c r="ETV278" s="3"/>
      <c r="ETW278" s="3"/>
      <c r="ETX278" s="3"/>
      <c r="ETY278" s="3"/>
      <c r="ETZ278" s="3"/>
      <c r="EUA278" s="3"/>
      <c r="EUB278" s="3"/>
      <c r="EUC278" s="3"/>
      <c r="EUD278" s="3"/>
      <c r="EUE278" s="3"/>
      <c r="EUF278" s="3"/>
      <c r="EUG278" s="3"/>
      <c r="EUH278" s="3"/>
      <c r="EUI278" s="3"/>
      <c r="EUJ278" s="3"/>
      <c r="EUK278" s="3"/>
      <c r="EUL278" s="3"/>
      <c r="EUM278" s="3"/>
      <c r="EUN278" s="3"/>
      <c r="EUO278" s="3"/>
      <c r="EUP278" s="3"/>
      <c r="EUQ278" s="3"/>
      <c r="EUR278" s="3"/>
      <c r="EUS278" s="3"/>
      <c r="EUT278" s="3"/>
      <c r="EUU278" s="3"/>
      <c r="EUV278" s="3"/>
      <c r="EUW278" s="3"/>
      <c r="EUX278" s="3"/>
      <c r="EUY278" s="3"/>
      <c r="EUZ278" s="3"/>
      <c r="EVA278" s="3"/>
      <c r="EVB278" s="3"/>
      <c r="EVC278" s="3"/>
      <c r="EVD278" s="3"/>
      <c r="EVE278" s="3"/>
      <c r="EVF278" s="3"/>
      <c r="EVG278" s="3"/>
      <c r="EVH278" s="3"/>
      <c r="EVI278" s="3"/>
      <c r="EVJ278" s="3"/>
      <c r="EVK278" s="3"/>
      <c r="EVL278" s="3"/>
      <c r="EVM278" s="3"/>
      <c r="EVN278" s="3"/>
      <c r="EVO278" s="3"/>
      <c r="EVP278" s="3"/>
      <c r="EVQ278" s="3"/>
      <c r="EVR278" s="3"/>
      <c r="EVS278" s="3"/>
      <c r="EVT278" s="3"/>
      <c r="EVU278" s="3"/>
      <c r="EVV278" s="3"/>
      <c r="EVW278" s="3"/>
      <c r="EVX278" s="3"/>
      <c r="EVY278" s="3"/>
      <c r="EVZ278" s="3"/>
      <c r="EWA278" s="3"/>
      <c r="EWB278" s="3"/>
      <c r="EWC278" s="3"/>
      <c r="EWD278" s="3"/>
      <c r="EWE278" s="3"/>
      <c r="EWF278" s="3"/>
      <c r="EWG278" s="3"/>
      <c r="EWH278" s="3"/>
      <c r="EWI278" s="3"/>
      <c r="EWJ278" s="3"/>
      <c r="EWK278" s="3"/>
      <c r="EWL278" s="3"/>
      <c r="EWM278" s="3"/>
      <c r="EWN278" s="3"/>
      <c r="EWO278" s="3"/>
      <c r="EWP278" s="3"/>
      <c r="EWQ278" s="3"/>
      <c r="EWR278" s="3"/>
      <c r="EWS278" s="3"/>
      <c r="EWT278" s="3"/>
      <c r="EWU278" s="3"/>
      <c r="EWV278" s="3"/>
      <c r="EWW278" s="3"/>
      <c r="EWX278" s="3"/>
      <c r="EWY278" s="3"/>
      <c r="EWZ278" s="3"/>
      <c r="EXA278" s="3"/>
      <c r="EXB278" s="3"/>
      <c r="EXC278" s="3"/>
      <c r="EXD278" s="3"/>
      <c r="EXE278" s="3"/>
      <c r="EXF278" s="3"/>
      <c r="EXG278" s="3"/>
      <c r="EXH278" s="3"/>
      <c r="EXI278" s="3"/>
      <c r="EXJ278" s="3"/>
      <c r="EXK278" s="3"/>
      <c r="EXL278" s="3"/>
      <c r="EXM278" s="3"/>
      <c r="EXN278" s="3"/>
      <c r="EXO278" s="3"/>
      <c r="EXP278" s="3"/>
      <c r="EXQ278" s="3"/>
      <c r="EXR278" s="3"/>
      <c r="EXS278" s="3"/>
      <c r="EXT278" s="3"/>
      <c r="EXU278" s="3"/>
      <c r="EXV278" s="3"/>
      <c r="EXW278" s="3"/>
      <c r="EXX278" s="3"/>
      <c r="EXY278" s="3"/>
      <c r="EXZ278" s="3"/>
      <c r="EYA278" s="3"/>
      <c r="EYB278" s="3"/>
      <c r="EYC278" s="3"/>
      <c r="EYD278" s="3"/>
      <c r="EYE278" s="3"/>
      <c r="EYF278" s="3"/>
      <c r="EYG278" s="3"/>
      <c r="EYH278" s="3"/>
      <c r="EYI278" s="3"/>
      <c r="EYJ278" s="3"/>
      <c r="EYK278" s="3"/>
      <c r="EYL278" s="3"/>
      <c r="EYM278" s="3"/>
      <c r="EYN278" s="3"/>
      <c r="EYO278" s="3"/>
      <c r="EYP278" s="3"/>
      <c r="EYQ278" s="3"/>
      <c r="EYR278" s="3"/>
      <c r="EYS278" s="3"/>
      <c r="EYT278" s="3"/>
      <c r="EYU278" s="3"/>
      <c r="EYV278" s="3"/>
      <c r="EYW278" s="3"/>
      <c r="EYX278" s="3"/>
      <c r="EYY278" s="3"/>
      <c r="EYZ278" s="3"/>
      <c r="EZA278" s="3"/>
      <c r="EZB278" s="3"/>
      <c r="EZC278" s="3"/>
      <c r="EZD278" s="3"/>
      <c r="EZE278" s="3"/>
      <c r="EZF278" s="3"/>
      <c r="EZG278" s="3"/>
      <c r="EZH278" s="3"/>
      <c r="EZI278" s="3"/>
      <c r="EZJ278" s="3"/>
      <c r="EZK278" s="3"/>
      <c r="EZL278" s="3"/>
      <c r="EZM278" s="3"/>
      <c r="EZN278" s="3"/>
      <c r="EZO278" s="3"/>
      <c r="EZP278" s="3"/>
      <c r="EZQ278" s="3"/>
      <c r="EZR278" s="3"/>
      <c r="EZS278" s="3"/>
      <c r="EZT278" s="3"/>
      <c r="EZU278" s="3"/>
      <c r="EZV278" s="3"/>
      <c r="EZW278" s="3"/>
      <c r="EZX278" s="3"/>
      <c r="EZY278" s="3"/>
      <c r="EZZ278" s="3"/>
      <c r="FAA278" s="3"/>
      <c r="FAB278" s="3"/>
      <c r="FAC278" s="3"/>
      <c r="FAD278" s="3"/>
      <c r="FAE278" s="3"/>
      <c r="FAF278" s="3"/>
      <c r="FAG278" s="3"/>
      <c r="FAH278" s="3"/>
      <c r="FAI278" s="3"/>
      <c r="FAJ278" s="3"/>
      <c r="FAK278" s="3"/>
      <c r="FAL278" s="3"/>
      <c r="FAM278" s="3"/>
      <c r="FAN278" s="3"/>
      <c r="FAO278" s="3"/>
      <c r="FAP278" s="3"/>
      <c r="FAQ278" s="3"/>
      <c r="FAR278" s="3"/>
      <c r="FAS278" s="3"/>
      <c r="FAT278" s="3"/>
      <c r="FAU278" s="3"/>
      <c r="FAV278" s="3"/>
      <c r="FAW278" s="3"/>
      <c r="FAX278" s="3"/>
      <c r="FAY278" s="3"/>
      <c r="FAZ278" s="3"/>
      <c r="FBA278" s="3"/>
      <c r="FBB278" s="3"/>
      <c r="FBC278" s="3"/>
      <c r="FBD278" s="3"/>
      <c r="FBE278" s="3"/>
      <c r="FBF278" s="3"/>
      <c r="FBG278" s="3"/>
      <c r="FBH278" s="3"/>
      <c r="FBI278" s="3"/>
      <c r="FBJ278" s="3"/>
      <c r="FBK278" s="3"/>
      <c r="FBL278" s="3"/>
      <c r="FBM278" s="3"/>
      <c r="FBN278" s="3"/>
      <c r="FBO278" s="3"/>
      <c r="FBP278" s="3"/>
      <c r="FBQ278" s="3"/>
      <c r="FBR278" s="3"/>
      <c r="FBS278" s="3"/>
      <c r="FBT278" s="3"/>
      <c r="FBU278" s="3"/>
      <c r="FBV278" s="3"/>
      <c r="FBW278" s="3"/>
      <c r="FBX278" s="3"/>
      <c r="FBY278" s="3"/>
      <c r="FBZ278" s="3"/>
      <c r="FCA278" s="3"/>
      <c r="FCB278" s="3"/>
      <c r="FCC278" s="3"/>
      <c r="FCD278" s="3"/>
      <c r="FCE278" s="3"/>
      <c r="FCF278" s="3"/>
      <c r="FCG278" s="3"/>
      <c r="FCH278" s="3"/>
      <c r="FCI278" s="3"/>
      <c r="FCJ278" s="3"/>
      <c r="FCK278" s="3"/>
      <c r="FCL278" s="3"/>
      <c r="FCM278" s="3"/>
      <c r="FCN278" s="3"/>
      <c r="FCO278" s="3"/>
      <c r="FCP278" s="3"/>
      <c r="FCQ278" s="3"/>
      <c r="FCR278" s="3"/>
      <c r="FCS278" s="3"/>
      <c r="FCT278" s="3"/>
      <c r="FCU278" s="3"/>
      <c r="FCV278" s="3"/>
      <c r="FCW278" s="3"/>
      <c r="FCX278" s="3"/>
      <c r="FCY278" s="3"/>
      <c r="FCZ278" s="3"/>
      <c r="FDA278" s="3"/>
      <c r="FDB278" s="3"/>
      <c r="FDC278" s="3"/>
      <c r="FDD278" s="3"/>
      <c r="FDE278" s="3"/>
      <c r="FDF278" s="3"/>
      <c r="FDG278" s="3"/>
      <c r="FDH278" s="3"/>
      <c r="FDI278" s="3"/>
      <c r="FDJ278" s="3"/>
      <c r="FDK278" s="3"/>
      <c r="FDL278" s="3"/>
      <c r="FDM278" s="3"/>
      <c r="FDN278" s="3"/>
      <c r="FDO278" s="3"/>
      <c r="FDP278" s="3"/>
      <c r="FDQ278" s="3"/>
      <c r="FDR278" s="3"/>
      <c r="FDS278" s="3"/>
      <c r="FDT278" s="3"/>
      <c r="FDU278" s="3"/>
      <c r="FDV278" s="3"/>
      <c r="FDW278" s="3"/>
      <c r="FDX278" s="3"/>
      <c r="FDY278" s="3"/>
      <c r="FDZ278" s="3"/>
      <c r="FEA278" s="3"/>
      <c r="FEB278" s="3"/>
      <c r="FEC278" s="3"/>
      <c r="FED278" s="3"/>
      <c r="FEE278" s="3"/>
      <c r="FEF278" s="3"/>
      <c r="FEG278" s="3"/>
      <c r="FEH278" s="3"/>
      <c r="FEI278" s="3"/>
      <c r="FEJ278" s="3"/>
      <c r="FEK278" s="3"/>
      <c r="FEL278" s="3"/>
      <c r="FEM278" s="3"/>
      <c r="FEN278" s="3"/>
      <c r="FEO278" s="3"/>
      <c r="FEP278" s="3"/>
      <c r="FEQ278" s="3"/>
      <c r="FER278" s="3"/>
      <c r="FES278" s="3"/>
      <c r="FET278" s="3"/>
      <c r="FEU278" s="3"/>
      <c r="FEV278" s="3"/>
      <c r="FEW278" s="3"/>
      <c r="FEX278" s="3"/>
      <c r="FEY278" s="3"/>
      <c r="FEZ278" s="3"/>
      <c r="FFA278" s="3"/>
      <c r="FFB278" s="3"/>
      <c r="FFC278" s="3"/>
      <c r="FFD278" s="3"/>
      <c r="FFE278" s="3"/>
      <c r="FFF278" s="3"/>
      <c r="FFG278" s="3"/>
      <c r="FFH278" s="3"/>
      <c r="FFI278" s="3"/>
      <c r="FFJ278" s="3"/>
      <c r="FFK278" s="3"/>
      <c r="FFL278" s="3"/>
      <c r="FFM278" s="3"/>
      <c r="FFN278" s="3"/>
      <c r="FFO278" s="3"/>
      <c r="FFP278" s="3"/>
      <c r="FFQ278" s="3"/>
      <c r="FFR278" s="3"/>
      <c r="FFS278" s="3"/>
      <c r="FFT278" s="3"/>
      <c r="FFU278" s="3"/>
      <c r="FFV278" s="3"/>
      <c r="FFW278" s="3"/>
      <c r="FFX278" s="3"/>
      <c r="FFY278" s="3"/>
      <c r="FFZ278" s="3"/>
      <c r="FGA278" s="3"/>
      <c r="FGB278" s="3"/>
      <c r="FGC278" s="3"/>
      <c r="FGD278" s="3"/>
      <c r="FGE278" s="3"/>
      <c r="FGF278" s="3"/>
      <c r="FGG278" s="3"/>
      <c r="FGH278" s="3"/>
      <c r="FGI278" s="3"/>
      <c r="FGJ278" s="3"/>
      <c r="FGK278" s="3"/>
      <c r="FGL278" s="3"/>
      <c r="FGM278" s="3"/>
      <c r="FGN278" s="3"/>
      <c r="FGO278" s="3"/>
      <c r="FGP278" s="3"/>
      <c r="FGQ278" s="3"/>
      <c r="FGR278" s="3"/>
      <c r="FGS278" s="3"/>
      <c r="FGT278" s="3"/>
      <c r="FGU278" s="3"/>
      <c r="FGV278" s="3"/>
      <c r="FGW278" s="3"/>
      <c r="FGX278" s="3"/>
      <c r="FGY278" s="3"/>
      <c r="FGZ278" s="3"/>
      <c r="FHA278" s="3"/>
      <c r="FHB278" s="3"/>
      <c r="FHC278" s="3"/>
      <c r="FHD278" s="3"/>
      <c r="FHE278" s="3"/>
      <c r="FHF278" s="3"/>
      <c r="FHG278" s="3"/>
      <c r="FHH278" s="3"/>
      <c r="FHI278" s="3"/>
      <c r="FHJ278" s="3"/>
      <c r="FHK278" s="3"/>
      <c r="FHL278" s="3"/>
      <c r="FHM278" s="3"/>
      <c r="FHN278" s="3"/>
      <c r="FHO278" s="3"/>
      <c r="FHP278" s="3"/>
      <c r="FHQ278" s="3"/>
      <c r="FHR278" s="3"/>
      <c r="FHS278" s="3"/>
      <c r="FHT278" s="3"/>
      <c r="FHU278" s="3"/>
      <c r="FHV278" s="3"/>
      <c r="FHW278" s="3"/>
      <c r="FHX278" s="3"/>
      <c r="FHY278" s="3"/>
      <c r="FHZ278" s="3"/>
      <c r="FIA278" s="3"/>
      <c r="FIB278" s="3"/>
      <c r="FIC278" s="3"/>
      <c r="FID278" s="3"/>
      <c r="FIE278" s="3"/>
      <c r="FIF278" s="3"/>
      <c r="FIG278" s="3"/>
      <c r="FIH278" s="3"/>
      <c r="FII278" s="3"/>
      <c r="FIJ278" s="3"/>
      <c r="FIK278" s="3"/>
      <c r="FIL278" s="3"/>
      <c r="FIM278" s="3"/>
      <c r="FIN278" s="3"/>
      <c r="FIO278" s="3"/>
      <c r="FIP278" s="3"/>
      <c r="FIQ278" s="3"/>
      <c r="FIR278" s="3"/>
      <c r="FIS278" s="3"/>
      <c r="FIT278" s="3"/>
      <c r="FIU278" s="3"/>
      <c r="FIV278" s="3"/>
      <c r="FIW278" s="3"/>
      <c r="FIX278" s="3"/>
      <c r="FIY278" s="3"/>
      <c r="FIZ278" s="3"/>
      <c r="FJA278" s="3"/>
      <c r="FJB278" s="3"/>
      <c r="FJC278" s="3"/>
      <c r="FJD278" s="3"/>
      <c r="FJE278" s="3"/>
      <c r="FJF278" s="3"/>
      <c r="FJG278" s="3"/>
      <c r="FJH278" s="3"/>
      <c r="FJI278" s="3"/>
      <c r="FJJ278" s="3"/>
      <c r="FJK278" s="3"/>
      <c r="FJL278" s="3"/>
      <c r="FJM278" s="3"/>
      <c r="FJN278" s="3"/>
      <c r="FJO278" s="3"/>
      <c r="FJP278" s="3"/>
      <c r="FJQ278" s="3"/>
      <c r="FJR278" s="3"/>
      <c r="FJS278" s="3"/>
      <c r="FJT278" s="3"/>
      <c r="FJU278" s="3"/>
      <c r="FJV278" s="3"/>
      <c r="FJW278" s="3"/>
      <c r="FJX278" s="3"/>
      <c r="FJY278" s="3"/>
      <c r="FJZ278" s="3"/>
      <c r="FKA278" s="3"/>
      <c r="FKB278" s="3"/>
      <c r="FKC278" s="3"/>
      <c r="FKD278" s="3"/>
      <c r="FKE278" s="3"/>
      <c r="FKF278" s="3"/>
      <c r="FKG278" s="3"/>
      <c r="FKH278" s="3"/>
      <c r="FKI278" s="3"/>
      <c r="FKJ278" s="3"/>
      <c r="FKK278" s="3"/>
      <c r="FKL278" s="3"/>
      <c r="FKM278" s="3"/>
      <c r="FKN278" s="3"/>
      <c r="FKO278" s="3"/>
      <c r="FKP278" s="3"/>
      <c r="FKQ278" s="3"/>
      <c r="FKR278" s="3"/>
      <c r="FKS278" s="3"/>
      <c r="FKT278" s="3"/>
      <c r="FKU278" s="3"/>
      <c r="FKV278" s="3"/>
      <c r="FKW278" s="3"/>
      <c r="FKX278" s="3"/>
      <c r="FKY278" s="3"/>
      <c r="FKZ278" s="3"/>
      <c r="FLA278" s="3"/>
      <c r="FLB278" s="3"/>
      <c r="FLC278" s="3"/>
      <c r="FLD278" s="3"/>
      <c r="FLE278" s="3"/>
      <c r="FLF278" s="3"/>
      <c r="FLG278" s="3"/>
      <c r="FLH278" s="3"/>
      <c r="FLI278" s="3"/>
      <c r="FLJ278" s="3"/>
      <c r="FLK278" s="3"/>
      <c r="FLL278" s="3"/>
      <c r="FLM278" s="3"/>
      <c r="FLN278" s="3"/>
      <c r="FLO278" s="3"/>
      <c r="FLP278" s="3"/>
      <c r="FLQ278" s="3"/>
      <c r="FLR278" s="3"/>
      <c r="FLS278" s="3"/>
      <c r="FLT278" s="3"/>
      <c r="FLU278" s="3"/>
      <c r="FLV278" s="3"/>
      <c r="FLW278" s="3"/>
      <c r="FLX278" s="3"/>
      <c r="FLY278" s="3"/>
      <c r="FLZ278" s="3"/>
      <c r="FMA278" s="3"/>
      <c r="FMB278" s="3"/>
      <c r="FMC278" s="3"/>
      <c r="FMD278" s="3"/>
      <c r="FME278" s="3"/>
      <c r="FMF278" s="3"/>
      <c r="FMG278" s="3"/>
      <c r="FMH278" s="3"/>
      <c r="FMI278" s="3"/>
      <c r="FMJ278" s="3"/>
      <c r="FMK278" s="3"/>
      <c r="FML278" s="3"/>
      <c r="FMM278" s="3"/>
      <c r="FMN278" s="3"/>
      <c r="FMO278" s="3"/>
      <c r="FMP278" s="3"/>
      <c r="FMQ278" s="3"/>
      <c r="FMR278" s="3"/>
      <c r="FMS278" s="3"/>
      <c r="FMT278" s="3"/>
      <c r="FMU278" s="3"/>
      <c r="FMV278" s="3"/>
      <c r="FMW278" s="3"/>
      <c r="FMX278" s="3"/>
      <c r="FMY278" s="3"/>
      <c r="FMZ278" s="3"/>
      <c r="FNA278" s="3"/>
      <c r="FNB278" s="3"/>
      <c r="FNC278" s="3"/>
      <c r="FND278" s="3"/>
      <c r="FNE278" s="3"/>
      <c r="FNF278" s="3"/>
      <c r="FNG278" s="3"/>
      <c r="FNH278" s="3"/>
      <c r="FNI278" s="3"/>
      <c r="FNJ278" s="3"/>
      <c r="FNK278" s="3"/>
      <c r="FNL278" s="3"/>
      <c r="FNM278" s="3"/>
      <c r="FNN278" s="3"/>
      <c r="FNO278" s="3"/>
      <c r="FNP278" s="3"/>
      <c r="FNQ278" s="3"/>
      <c r="FNR278" s="3"/>
      <c r="FNS278" s="3"/>
      <c r="FNT278" s="3"/>
      <c r="FNU278" s="3"/>
      <c r="FNV278" s="3"/>
      <c r="FNW278" s="3"/>
      <c r="FNX278" s="3"/>
      <c r="FNY278" s="3"/>
      <c r="FNZ278" s="3"/>
      <c r="FOA278" s="3"/>
      <c r="FOB278" s="3"/>
      <c r="FOC278" s="3"/>
      <c r="FOD278" s="3"/>
      <c r="FOE278" s="3"/>
      <c r="FOF278" s="3"/>
      <c r="FOG278" s="3"/>
      <c r="FOH278" s="3"/>
      <c r="FOI278" s="3"/>
      <c r="FOJ278" s="3"/>
      <c r="FOK278" s="3"/>
      <c r="FOL278" s="3"/>
      <c r="FOM278" s="3"/>
      <c r="FON278" s="3"/>
      <c r="FOO278" s="3"/>
      <c r="FOP278" s="3"/>
      <c r="FOQ278" s="3"/>
      <c r="FOR278" s="3"/>
      <c r="FOS278" s="3"/>
      <c r="FOT278" s="3"/>
      <c r="FOU278" s="3"/>
      <c r="FOV278" s="3"/>
      <c r="FOW278" s="3"/>
      <c r="FOX278" s="3"/>
      <c r="FOY278" s="3"/>
      <c r="FOZ278" s="3"/>
      <c r="FPA278" s="3"/>
      <c r="FPB278" s="3"/>
      <c r="FPC278" s="3"/>
      <c r="FPD278" s="3"/>
      <c r="FPE278" s="3"/>
      <c r="FPF278" s="3"/>
      <c r="FPG278" s="3"/>
      <c r="FPH278" s="3"/>
      <c r="FPI278" s="3"/>
      <c r="FPJ278" s="3"/>
      <c r="FPK278" s="3"/>
      <c r="FPL278" s="3"/>
      <c r="FPM278" s="3"/>
      <c r="FPN278" s="3"/>
      <c r="FPO278" s="3"/>
      <c r="FPP278" s="3"/>
      <c r="FPQ278" s="3"/>
      <c r="FPR278" s="3"/>
      <c r="FPS278" s="3"/>
      <c r="FPT278" s="3"/>
      <c r="FPU278" s="3"/>
      <c r="FPV278" s="3"/>
      <c r="FPW278" s="3"/>
      <c r="FPX278" s="3"/>
      <c r="FPY278" s="3"/>
      <c r="FPZ278" s="3"/>
      <c r="FQA278" s="3"/>
      <c r="FQB278" s="3"/>
      <c r="FQC278" s="3"/>
      <c r="FQD278" s="3"/>
      <c r="FQE278" s="3"/>
      <c r="FQF278" s="3"/>
      <c r="FQG278" s="3"/>
      <c r="FQH278" s="3"/>
      <c r="FQI278" s="3"/>
      <c r="FQJ278" s="3"/>
      <c r="FQK278" s="3"/>
      <c r="FQL278" s="3"/>
      <c r="FQM278" s="3"/>
      <c r="FQN278" s="3"/>
      <c r="FQO278" s="3"/>
      <c r="FQP278" s="3"/>
      <c r="FQQ278" s="3"/>
      <c r="FQR278" s="3"/>
      <c r="FQS278" s="3"/>
      <c r="FQT278" s="3"/>
      <c r="FQU278" s="3"/>
      <c r="FQV278" s="3"/>
      <c r="FQW278" s="3"/>
      <c r="FQX278" s="3"/>
      <c r="FQY278" s="3"/>
      <c r="FQZ278" s="3"/>
      <c r="FRA278" s="3"/>
      <c r="FRB278" s="3"/>
      <c r="FRC278" s="3"/>
      <c r="FRD278" s="3"/>
      <c r="FRE278" s="3"/>
      <c r="FRF278" s="3"/>
      <c r="FRG278" s="3"/>
      <c r="FRH278" s="3"/>
      <c r="FRI278" s="3"/>
      <c r="FRJ278" s="3"/>
      <c r="FRK278" s="3"/>
      <c r="FRL278" s="3"/>
      <c r="FRM278" s="3"/>
      <c r="FRN278" s="3"/>
      <c r="FRO278" s="3"/>
      <c r="FRP278" s="3"/>
      <c r="FRQ278" s="3"/>
      <c r="FRR278" s="3"/>
      <c r="FRS278" s="3"/>
      <c r="FRT278" s="3"/>
      <c r="FRU278" s="3"/>
      <c r="FRV278" s="3"/>
      <c r="FRW278" s="3"/>
      <c r="FRX278" s="3"/>
      <c r="FRY278" s="3"/>
      <c r="FRZ278" s="3"/>
      <c r="FSA278" s="3"/>
      <c r="FSB278" s="3"/>
      <c r="FSC278" s="3"/>
      <c r="FSD278" s="3"/>
      <c r="FSE278" s="3"/>
      <c r="FSF278" s="3"/>
      <c r="FSG278" s="3"/>
      <c r="FSH278" s="3"/>
      <c r="FSI278" s="3"/>
      <c r="FSJ278" s="3"/>
      <c r="FSK278" s="3"/>
      <c r="FSL278" s="3"/>
      <c r="FSM278" s="3"/>
      <c r="FSN278" s="3"/>
      <c r="FSO278" s="3"/>
      <c r="FSP278" s="3"/>
      <c r="FSQ278" s="3"/>
      <c r="FSR278" s="3"/>
      <c r="FSS278" s="3"/>
      <c r="FST278" s="3"/>
      <c r="FSU278" s="3"/>
      <c r="FSV278" s="3"/>
      <c r="FSW278" s="3"/>
      <c r="FSX278" s="3"/>
      <c r="FSY278" s="3"/>
      <c r="FSZ278" s="3"/>
      <c r="FTA278" s="3"/>
      <c r="FTB278" s="3"/>
      <c r="FTC278" s="3"/>
      <c r="FTD278" s="3"/>
      <c r="FTE278" s="3"/>
      <c r="FTF278" s="3"/>
      <c r="FTG278" s="3"/>
      <c r="FTH278" s="3"/>
      <c r="FTI278" s="3"/>
      <c r="FTJ278" s="3"/>
      <c r="FTK278" s="3"/>
      <c r="FTL278" s="3"/>
      <c r="FTM278" s="3"/>
      <c r="FTN278" s="3"/>
      <c r="FTO278" s="3"/>
      <c r="FTP278" s="3"/>
      <c r="FTQ278" s="3"/>
      <c r="FTR278" s="3"/>
      <c r="FTS278" s="3"/>
      <c r="FTT278" s="3"/>
      <c r="FTU278" s="3"/>
      <c r="FTV278" s="3"/>
      <c r="FTW278" s="3"/>
      <c r="FTX278" s="3"/>
      <c r="FTY278" s="3"/>
      <c r="FTZ278" s="3"/>
      <c r="FUA278" s="3"/>
      <c r="FUB278" s="3"/>
      <c r="FUC278" s="3"/>
      <c r="FUD278" s="3"/>
      <c r="FUE278" s="3"/>
      <c r="FUF278" s="3"/>
      <c r="FUG278" s="3"/>
      <c r="FUH278" s="3"/>
      <c r="FUI278" s="3"/>
      <c r="FUJ278" s="3"/>
      <c r="FUK278" s="3"/>
      <c r="FUL278" s="3"/>
      <c r="FUM278" s="3"/>
      <c r="FUN278" s="3"/>
      <c r="FUO278" s="3"/>
      <c r="FUP278" s="3"/>
      <c r="FUQ278" s="3"/>
      <c r="FUR278" s="3"/>
      <c r="FUS278" s="3"/>
      <c r="FUT278" s="3"/>
      <c r="FUU278" s="3"/>
      <c r="FUV278" s="3"/>
      <c r="FUW278" s="3"/>
      <c r="FUX278" s="3"/>
      <c r="FUY278" s="3"/>
      <c r="FUZ278" s="3"/>
      <c r="FVA278" s="3"/>
      <c r="FVB278" s="3"/>
      <c r="FVC278" s="3"/>
      <c r="FVD278" s="3"/>
      <c r="FVE278" s="3"/>
      <c r="FVF278" s="3"/>
      <c r="FVG278" s="3"/>
      <c r="FVH278" s="3"/>
      <c r="FVI278" s="3"/>
      <c r="FVJ278" s="3"/>
      <c r="FVK278" s="3"/>
      <c r="FVL278" s="3"/>
      <c r="FVM278" s="3"/>
      <c r="FVN278" s="3"/>
      <c r="FVO278" s="3"/>
      <c r="FVP278" s="3"/>
      <c r="FVQ278" s="3"/>
      <c r="FVR278" s="3"/>
      <c r="FVS278" s="3"/>
      <c r="FVT278" s="3"/>
      <c r="FVU278" s="3"/>
      <c r="FVV278" s="3"/>
      <c r="FVW278" s="3"/>
      <c r="FVX278" s="3"/>
      <c r="FVY278" s="3"/>
      <c r="FVZ278" s="3"/>
      <c r="FWA278" s="3"/>
      <c r="FWB278" s="3"/>
      <c r="FWC278" s="3"/>
      <c r="FWD278" s="3"/>
      <c r="FWE278" s="3"/>
      <c r="FWF278" s="3"/>
      <c r="FWG278" s="3"/>
      <c r="FWH278" s="3"/>
      <c r="FWI278" s="3"/>
      <c r="FWJ278" s="3"/>
      <c r="FWK278" s="3"/>
      <c r="FWL278" s="3"/>
      <c r="FWM278" s="3"/>
      <c r="FWN278" s="3"/>
      <c r="FWO278" s="3"/>
      <c r="FWP278" s="3"/>
      <c r="FWQ278" s="3"/>
      <c r="FWR278" s="3"/>
      <c r="FWS278" s="3"/>
      <c r="FWT278" s="3"/>
      <c r="FWU278" s="3"/>
      <c r="FWV278" s="3"/>
      <c r="FWW278" s="3"/>
      <c r="FWX278" s="3"/>
      <c r="FWY278" s="3"/>
      <c r="FWZ278" s="3"/>
      <c r="FXA278" s="3"/>
      <c r="FXB278" s="3"/>
      <c r="FXC278" s="3"/>
      <c r="FXD278" s="3"/>
      <c r="FXE278" s="3"/>
      <c r="FXF278" s="3"/>
      <c r="FXG278" s="3"/>
      <c r="FXH278" s="3"/>
      <c r="FXI278" s="3"/>
      <c r="FXJ278" s="3"/>
      <c r="FXK278" s="3"/>
      <c r="FXL278" s="3"/>
      <c r="FXM278" s="3"/>
      <c r="FXN278" s="3"/>
      <c r="FXO278" s="3"/>
      <c r="FXP278" s="3"/>
      <c r="FXQ278" s="3"/>
      <c r="FXR278" s="3"/>
      <c r="FXS278" s="3"/>
      <c r="FXT278" s="3"/>
      <c r="FXU278" s="3"/>
      <c r="FXV278" s="3"/>
      <c r="FXW278" s="3"/>
      <c r="FXX278" s="3"/>
      <c r="FXY278" s="3"/>
      <c r="FXZ278" s="3"/>
      <c r="FYA278" s="3"/>
      <c r="FYB278" s="3"/>
      <c r="FYC278" s="3"/>
      <c r="FYD278" s="3"/>
      <c r="FYE278" s="3"/>
      <c r="FYF278" s="3"/>
      <c r="FYG278" s="3"/>
      <c r="FYH278" s="3"/>
      <c r="FYI278" s="3"/>
      <c r="FYJ278" s="3"/>
      <c r="FYK278" s="3"/>
      <c r="FYL278" s="3"/>
      <c r="FYM278" s="3"/>
      <c r="FYN278" s="3"/>
      <c r="FYO278" s="3"/>
      <c r="FYP278" s="3"/>
      <c r="FYQ278" s="3"/>
      <c r="FYR278" s="3"/>
      <c r="FYS278" s="3"/>
      <c r="FYT278" s="3"/>
      <c r="FYU278" s="3"/>
      <c r="FYV278" s="3"/>
      <c r="FYW278" s="3"/>
      <c r="FYX278" s="3"/>
      <c r="FYY278" s="3"/>
      <c r="FYZ278" s="3"/>
      <c r="FZA278" s="3"/>
      <c r="FZB278" s="3"/>
      <c r="FZC278" s="3"/>
      <c r="FZD278" s="3"/>
      <c r="FZE278" s="3"/>
      <c r="FZF278" s="3"/>
      <c r="FZG278" s="3"/>
      <c r="FZH278" s="3"/>
      <c r="FZI278" s="3"/>
      <c r="FZJ278" s="3"/>
      <c r="FZK278" s="3"/>
      <c r="FZL278" s="3"/>
      <c r="FZM278" s="3"/>
      <c r="FZN278" s="3"/>
      <c r="FZO278" s="3"/>
      <c r="FZP278" s="3"/>
      <c r="FZQ278" s="3"/>
      <c r="FZR278" s="3"/>
      <c r="FZS278" s="3"/>
      <c r="FZT278" s="3"/>
      <c r="FZU278" s="3"/>
      <c r="FZV278" s="3"/>
      <c r="FZW278" s="3"/>
      <c r="FZX278" s="3"/>
      <c r="FZY278" s="3"/>
      <c r="FZZ278" s="3"/>
      <c r="GAA278" s="3"/>
      <c r="GAB278" s="3"/>
      <c r="GAC278" s="3"/>
      <c r="GAD278" s="3"/>
      <c r="GAE278" s="3"/>
      <c r="GAF278" s="3"/>
      <c r="GAG278" s="3"/>
      <c r="GAH278" s="3"/>
      <c r="GAI278" s="3"/>
      <c r="GAJ278" s="3"/>
      <c r="GAK278" s="3"/>
      <c r="GAL278" s="3"/>
      <c r="GAM278" s="3"/>
      <c r="GAN278" s="3"/>
      <c r="GAO278" s="3"/>
      <c r="GAP278" s="3"/>
      <c r="GAQ278" s="3"/>
      <c r="GAR278" s="3"/>
      <c r="GAS278" s="3"/>
      <c r="GAT278" s="3"/>
      <c r="GAU278" s="3"/>
      <c r="GAV278" s="3"/>
      <c r="GAW278" s="3"/>
      <c r="GAX278" s="3"/>
      <c r="GAY278" s="3"/>
      <c r="GAZ278" s="3"/>
      <c r="GBA278" s="3"/>
      <c r="GBB278" s="3"/>
      <c r="GBC278" s="3"/>
      <c r="GBD278" s="3"/>
      <c r="GBE278" s="3"/>
      <c r="GBF278" s="3"/>
      <c r="GBG278" s="3"/>
      <c r="GBH278" s="3"/>
      <c r="GBI278" s="3"/>
      <c r="GBJ278" s="3"/>
      <c r="GBK278" s="3"/>
      <c r="GBL278" s="3"/>
      <c r="GBM278" s="3"/>
      <c r="GBN278" s="3"/>
      <c r="GBO278" s="3"/>
      <c r="GBP278" s="3"/>
      <c r="GBQ278" s="3"/>
      <c r="GBR278" s="3"/>
      <c r="GBS278" s="3"/>
      <c r="GBT278" s="3"/>
      <c r="GBU278" s="3"/>
      <c r="GBV278" s="3"/>
      <c r="GBW278" s="3"/>
      <c r="GBX278" s="3"/>
      <c r="GBY278" s="3"/>
      <c r="GBZ278" s="3"/>
      <c r="GCA278" s="3"/>
      <c r="GCB278" s="3"/>
      <c r="GCC278" s="3"/>
      <c r="GCD278" s="3"/>
      <c r="GCE278" s="3"/>
      <c r="GCF278" s="3"/>
      <c r="GCG278" s="3"/>
      <c r="GCH278" s="3"/>
      <c r="GCI278" s="3"/>
      <c r="GCJ278" s="3"/>
      <c r="GCK278" s="3"/>
      <c r="GCL278" s="3"/>
      <c r="GCM278" s="3"/>
      <c r="GCN278" s="3"/>
      <c r="GCO278" s="3"/>
      <c r="GCP278" s="3"/>
      <c r="GCQ278" s="3"/>
      <c r="GCR278" s="3"/>
      <c r="GCS278" s="3"/>
      <c r="GCT278" s="3"/>
      <c r="GCU278" s="3"/>
      <c r="GCV278" s="3"/>
      <c r="GCW278" s="3"/>
      <c r="GCX278" s="3"/>
      <c r="GCY278" s="3"/>
      <c r="GCZ278" s="3"/>
      <c r="GDA278" s="3"/>
      <c r="GDB278" s="3"/>
      <c r="GDC278" s="3"/>
      <c r="GDD278" s="3"/>
      <c r="GDE278" s="3"/>
      <c r="GDF278" s="3"/>
      <c r="GDG278" s="3"/>
      <c r="GDH278" s="3"/>
      <c r="GDI278" s="3"/>
      <c r="GDJ278" s="3"/>
      <c r="GDK278" s="3"/>
      <c r="GDL278" s="3"/>
      <c r="GDM278" s="3"/>
      <c r="GDN278" s="3"/>
      <c r="GDO278" s="3"/>
      <c r="GDP278" s="3"/>
      <c r="GDQ278" s="3"/>
      <c r="GDR278" s="3"/>
      <c r="GDS278" s="3"/>
      <c r="GDT278" s="3"/>
      <c r="GDU278" s="3"/>
      <c r="GDV278" s="3"/>
      <c r="GDW278" s="3"/>
      <c r="GDX278" s="3"/>
      <c r="GDY278" s="3"/>
      <c r="GDZ278" s="3"/>
      <c r="GEA278" s="3"/>
      <c r="GEB278" s="3"/>
      <c r="GEC278" s="3"/>
      <c r="GED278" s="3"/>
      <c r="GEE278" s="3"/>
      <c r="GEF278" s="3"/>
      <c r="GEG278" s="3"/>
      <c r="GEH278" s="3"/>
      <c r="GEI278" s="3"/>
      <c r="GEJ278" s="3"/>
      <c r="GEK278" s="3"/>
      <c r="GEL278" s="3"/>
      <c r="GEM278" s="3"/>
      <c r="GEN278" s="3"/>
      <c r="GEO278" s="3"/>
      <c r="GEP278" s="3"/>
      <c r="GEQ278" s="3"/>
      <c r="GER278" s="3"/>
      <c r="GES278" s="3"/>
      <c r="GET278" s="3"/>
      <c r="GEU278" s="3"/>
      <c r="GEV278" s="3"/>
      <c r="GEW278" s="3"/>
      <c r="GEX278" s="3"/>
      <c r="GEY278" s="3"/>
      <c r="GEZ278" s="3"/>
      <c r="GFA278" s="3"/>
      <c r="GFB278" s="3"/>
      <c r="GFC278" s="3"/>
      <c r="GFD278" s="3"/>
      <c r="GFE278" s="3"/>
      <c r="GFF278" s="3"/>
      <c r="GFG278" s="3"/>
      <c r="GFH278" s="3"/>
      <c r="GFI278" s="3"/>
      <c r="GFJ278" s="3"/>
      <c r="GFK278" s="3"/>
      <c r="GFL278" s="3"/>
      <c r="GFM278" s="3"/>
      <c r="GFN278" s="3"/>
      <c r="GFO278" s="3"/>
      <c r="GFP278" s="3"/>
      <c r="GFQ278" s="3"/>
      <c r="GFR278" s="3"/>
      <c r="GFS278" s="3"/>
      <c r="GFT278" s="3"/>
      <c r="GFU278" s="3"/>
      <c r="GFV278" s="3"/>
      <c r="GFW278" s="3"/>
      <c r="GFX278" s="3"/>
      <c r="GFY278" s="3"/>
      <c r="GFZ278" s="3"/>
      <c r="GGA278" s="3"/>
      <c r="GGB278" s="3"/>
      <c r="GGC278" s="3"/>
      <c r="GGD278" s="3"/>
      <c r="GGE278" s="3"/>
      <c r="GGF278" s="3"/>
      <c r="GGG278" s="3"/>
      <c r="GGH278" s="3"/>
      <c r="GGI278" s="3"/>
      <c r="GGJ278" s="3"/>
      <c r="GGK278" s="3"/>
      <c r="GGL278" s="3"/>
      <c r="GGM278" s="3"/>
      <c r="GGN278" s="3"/>
      <c r="GGO278" s="3"/>
      <c r="GGP278" s="3"/>
      <c r="GGQ278" s="3"/>
      <c r="GGR278" s="3"/>
      <c r="GGS278" s="3"/>
      <c r="GGT278" s="3"/>
      <c r="GGU278" s="3"/>
      <c r="GGV278" s="3"/>
      <c r="GGW278" s="3"/>
      <c r="GGX278" s="3"/>
      <c r="GGY278" s="3"/>
      <c r="GGZ278" s="3"/>
      <c r="GHA278" s="3"/>
      <c r="GHB278" s="3"/>
      <c r="GHC278" s="3"/>
      <c r="GHD278" s="3"/>
      <c r="GHE278" s="3"/>
      <c r="GHF278" s="3"/>
      <c r="GHG278" s="3"/>
      <c r="GHH278" s="3"/>
      <c r="GHI278" s="3"/>
      <c r="GHJ278" s="3"/>
      <c r="GHK278" s="3"/>
      <c r="GHL278" s="3"/>
      <c r="GHM278" s="3"/>
      <c r="GHN278" s="3"/>
      <c r="GHO278" s="3"/>
      <c r="GHP278" s="3"/>
      <c r="GHQ278" s="3"/>
      <c r="GHR278" s="3"/>
      <c r="GHS278" s="3"/>
      <c r="GHT278" s="3"/>
      <c r="GHU278" s="3"/>
      <c r="GHV278" s="3"/>
      <c r="GHW278" s="3"/>
      <c r="GHX278" s="3"/>
      <c r="GHY278" s="3"/>
      <c r="GHZ278" s="3"/>
      <c r="GIA278" s="3"/>
      <c r="GIB278" s="3"/>
      <c r="GIC278" s="3"/>
      <c r="GID278" s="3"/>
      <c r="GIE278" s="3"/>
      <c r="GIF278" s="3"/>
      <c r="GIG278" s="3"/>
      <c r="GIH278" s="3"/>
      <c r="GII278" s="3"/>
      <c r="GIJ278" s="3"/>
      <c r="GIK278" s="3"/>
      <c r="GIL278" s="3"/>
      <c r="GIM278" s="3"/>
      <c r="GIN278" s="3"/>
      <c r="GIO278" s="3"/>
      <c r="GIP278" s="3"/>
      <c r="GIQ278" s="3"/>
      <c r="GIR278" s="3"/>
      <c r="GIS278" s="3"/>
      <c r="GIT278" s="3"/>
      <c r="GIU278" s="3"/>
      <c r="GIV278" s="3"/>
      <c r="GIW278" s="3"/>
      <c r="GIX278" s="3"/>
      <c r="GIY278" s="3"/>
      <c r="GIZ278" s="3"/>
      <c r="GJA278" s="3"/>
      <c r="GJB278" s="3"/>
      <c r="GJC278" s="3"/>
      <c r="GJD278" s="3"/>
      <c r="GJE278" s="3"/>
      <c r="GJF278" s="3"/>
      <c r="GJG278" s="3"/>
      <c r="GJH278" s="3"/>
      <c r="GJI278" s="3"/>
      <c r="GJJ278" s="3"/>
      <c r="GJK278" s="3"/>
      <c r="GJL278" s="3"/>
      <c r="GJM278" s="3"/>
      <c r="GJN278" s="3"/>
      <c r="GJO278" s="3"/>
      <c r="GJP278" s="3"/>
      <c r="GJQ278" s="3"/>
      <c r="GJR278" s="3"/>
      <c r="GJS278" s="3"/>
      <c r="GJT278" s="3"/>
      <c r="GJU278" s="3"/>
      <c r="GJV278" s="3"/>
      <c r="GJW278" s="3"/>
      <c r="GJX278" s="3"/>
      <c r="GJY278" s="3"/>
      <c r="GJZ278" s="3"/>
      <c r="GKA278" s="3"/>
      <c r="GKB278" s="3"/>
      <c r="GKC278" s="3"/>
      <c r="GKD278" s="3"/>
      <c r="GKE278" s="3"/>
      <c r="GKF278" s="3"/>
      <c r="GKG278" s="3"/>
      <c r="GKH278" s="3"/>
      <c r="GKI278" s="3"/>
      <c r="GKJ278" s="3"/>
      <c r="GKK278" s="3"/>
      <c r="GKL278" s="3"/>
      <c r="GKM278" s="3"/>
      <c r="GKN278" s="3"/>
      <c r="GKO278" s="3"/>
      <c r="GKP278" s="3"/>
      <c r="GKQ278" s="3"/>
      <c r="GKR278" s="3"/>
      <c r="GKS278" s="3"/>
      <c r="GKT278" s="3"/>
      <c r="GKU278" s="3"/>
      <c r="GKV278" s="3"/>
      <c r="GKW278" s="3"/>
      <c r="GKX278" s="3"/>
      <c r="GKY278" s="3"/>
      <c r="GKZ278" s="3"/>
      <c r="GLA278" s="3"/>
      <c r="GLB278" s="3"/>
      <c r="GLC278" s="3"/>
      <c r="GLD278" s="3"/>
      <c r="GLE278" s="3"/>
      <c r="GLF278" s="3"/>
      <c r="GLG278" s="3"/>
      <c r="GLH278" s="3"/>
      <c r="GLI278" s="3"/>
      <c r="GLJ278" s="3"/>
      <c r="GLK278" s="3"/>
      <c r="GLL278" s="3"/>
      <c r="GLM278" s="3"/>
      <c r="GLN278" s="3"/>
      <c r="GLO278" s="3"/>
      <c r="GLP278" s="3"/>
      <c r="GLQ278" s="3"/>
      <c r="GLR278" s="3"/>
      <c r="GLS278" s="3"/>
      <c r="GLT278" s="3"/>
      <c r="GLU278" s="3"/>
      <c r="GLV278" s="3"/>
      <c r="GLW278" s="3"/>
      <c r="GLX278" s="3"/>
      <c r="GLY278" s="3"/>
      <c r="GLZ278" s="3"/>
      <c r="GMA278" s="3"/>
      <c r="GMB278" s="3"/>
      <c r="GMC278" s="3"/>
      <c r="GMD278" s="3"/>
      <c r="GME278" s="3"/>
      <c r="GMF278" s="3"/>
      <c r="GMG278" s="3"/>
      <c r="GMH278" s="3"/>
      <c r="GMI278" s="3"/>
      <c r="GMJ278" s="3"/>
      <c r="GMK278" s="3"/>
      <c r="GML278" s="3"/>
      <c r="GMM278" s="3"/>
      <c r="GMN278" s="3"/>
      <c r="GMO278" s="3"/>
      <c r="GMP278" s="3"/>
      <c r="GMQ278" s="3"/>
      <c r="GMR278" s="3"/>
      <c r="GMS278" s="3"/>
      <c r="GMT278" s="3"/>
      <c r="GMU278" s="3"/>
      <c r="GMV278" s="3"/>
      <c r="GMW278" s="3"/>
      <c r="GMX278" s="3"/>
      <c r="GMY278" s="3"/>
      <c r="GMZ278" s="3"/>
      <c r="GNA278" s="3"/>
      <c r="GNB278" s="3"/>
      <c r="GNC278" s="3"/>
      <c r="GND278" s="3"/>
      <c r="GNE278" s="3"/>
      <c r="GNF278" s="3"/>
      <c r="GNG278" s="3"/>
      <c r="GNH278" s="3"/>
      <c r="GNI278" s="3"/>
      <c r="GNJ278" s="3"/>
      <c r="GNK278" s="3"/>
      <c r="GNL278" s="3"/>
      <c r="GNM278" s="3"/>
      <c r="GNN278" s="3"/>
      <c r="GNO278" s="3"/>
      <c r="GNP278" s="3"/>
      <c r="GNQ278" s="3"/>
      <c r="GNR278" s="3"/>
      <c r="GNS278" s="3"/>
      <c r="GNT278" s="3"/>
      <c r="GNU278" s="3"/>
      <c r="GNV278" s="3"/>
      <c r="GNW278" s="3"/>
      <c r="GNX278" s="3"/>
      <c r="GNY278" s="3"/>
      <c r="GNZ278" s="3"/>
      <c r="GOA278" s="3"/>
      <c r="GOB278" s="3"/>
      <c r="GOC278" s="3"/>
      <c r="GOD278" s="3"/>
      <c r="GOE278" s="3"/>
      <c r="GOF278" s="3"/>
      <c r="GOG278" s="3"/>
      <c r="GOH278" s="3"/>
      <c r="GOI278" s="3"/>
      <c r="GOJ278" s="3"/>
      <c r="GOK278" s="3"/>
      <c r="GOL278" s="3"/>
      <c r="GOM278" s="3"/>
      <c r="GON278" s="3"/>
      <c r="GOO278" s="3"/>
      <c r="GOP278" s="3"/>
      <c r="GOQ278" s="3"/>
      <c r="GOR278" s="3"/>
      <c r="GOS278" s="3"/>
      <c r="GOT278" s="3"/>
      <c r="GOU278" s="3"/>
      <c r="GOV278" s="3"/>
      <c r="GOW278" s="3"/>
      <c r="GOX278" s="3"/>
      <c r="GOY278" s="3"/>
      <c r="GOZ278" s="3"/>
      <c r="GPA278" s="3"/>
      <c r="GPB278" s="3"/>
      <c r="GPC278" s="3"/>
      <c r="GPD278" s="3"/>
      <c r="GPE278" s="3"/>
      <c r="GPF278" s="3"/>
      <c r="GPG278" s="3"/>
      <c r="GPH278" s="3"/>
      <c r="GPI278" s="3"/>
      <c r="GPJ278" s="3"/>
      <c r="GPK278" s="3"/>
      <c r="GPL278" s="3"/>
      <c r="GPM278" s="3"/>
      <c r="GPN278" s="3"/>
      <c r="GPO278" s="3"/>
      <c r="GPP278" s="3"/>
      <c r="GPQ278" s="3"/>
      <c r="GPR278" s="3"/>
      <c r="GPS278" s="3"/>
      <c r="GPT278" s="3"/>
      <c r="GPU278" s="3"/>
      <c r="GPV278" s="3"/>
      <c r="GPW278" s="3"/>
      <c r="GPX278" s="3"/>
      <c r="GPY278" s="3"/>
      <c r="GPZ278" s="3"/>
      <c r="GQA278" s="3"/>
      <c r="GQB278" s="3"/>
      <c r="GQC278" s="3"/>
      <c r="GQD278" s="3"/>
      <c r="GQE278" s="3"/>
      <c r="GQF278" s="3"/>
      <c r="GQG278" s="3"/>
      <c r="GQH278" s="3"/>
      <c r="GQI278" s="3"/>
      <c r="GQJ278" s="3"/>
      <c r="GQK278" s="3"/>
      <c r="GQL278" s="3"/>
      <c r="GQM278" s="3"/>
      <c r="GQN278" s="3"/>
      <c r="GQO278" s="3"/>
      <c r="GQP278" s="3"/>
      <c r="GQQ278" s="3"/>
      <c r="GQR278" s="3"/>
      <c r="GQS278" s="3"/>
      <c r="GQT278" s="3"/>
      <c r="GQU278" s="3"/>
      <c r="GQV278" s="3"/>
      <c r="GQW278" s="3"/>
      <c r="GQX278" s="3"/>
      <c r="GQY278" s="3"/>
      <c r="GQZ278" s="3"/>
      <c r="GRA278" s="3"/>
      <c r="GRB278" s="3"/>
      <c r="GRC278" s="3"/>
      <c r="GRD278" s="3"/>
      <c r="GRE278" s="3"/>
      <c r="GRF278" s="3"/>
      <c r="GRG278" s="3"/>
      <c r="GRH278" s="3"/>
      <c r="GRI278" s="3"/>
      <c r="GRJ278" s="3"/>
      <c r="GRK278" s="3"/>
      <c r="GRL278" s="3"/>
      <c r="GRM278" s="3"/>
      <c r="GRN278" s="3"/>
      <c r="GRO278" s="3"/>
      <c r="GRP278" s="3"/>
      <c r="GRQ278" s="3"/>
      <c r="GRR278" s="3"/>
      <c r="GRS278" s="3"/>
      <c r="GRT278" s="3"/>
      <c r="GRU278" s="3"/>
      <c r="GRV278" s="3"/>
      <c r="GRW278" s="3"/>
      <c r="GRX278" s="3"/>
      <c r="GRY278" s="3"/>
      <c r="GRZ278" s="3"/>
      <c r="GSA278" s="3"/>
      <c r="GSB278" s="3"/>
      <c r="GSC278" s="3"/>
      <c r="GSD278" s="3"/>
      <c r="GSE278" s="3"/>
      <c r="GSF278" s="3"/>
      <c r="GSG278" s="3"/>
      <c r="GSH278" s="3"/>
      <c r="GSI278" s="3"/>
      <c r="GSJ278" s="3"/>
      <c r="GSK278" s="3"/>
      <c r="GSL278" s="3"/>
      <c r="GSM278" s="3"/>
      <c r="GSN278" s="3"/>
      <c r="GSO278" s="3"/>
      <c r="GSP278" s="3"/>
      <c r="GSQ278" s="3"/>
      <c r="GSR278" s="3"/>
      <c r="GSS278" s="3"/>
      <c r="GST278" s="3"/>
      <c r="GSU278" s="3"/>
      <c r="GSV278" s="3"/>
      <c r="GSW278" s="3"/>
      <c r="GSX278" s="3"/>
      <c r="GSY278" s="3"/>
      <c r="GSZ278" s="3"/>
      <c r="GTA278" s="3"/>
      <c r="GTB278" s="3"/>
      <c r="GTC278" s="3"/>
      <c r="GTD278" s="3"/>
      <c r="GTE278" s="3"/>
      <c r="GTF278" s="3"/>
      <c r="GTG278" s="3"/>
      <c r="GTH278" s="3"/>
      <c r="GTI278" s="3"/>
      <c r="GTJ278" s="3"/>
      <c r="GTK278" s="3"/>
      <c r="GTL278" s="3"/>
      <c r="GTM278" s="3"/>
      <c r="GTN278" s="3"/>
      <c r="GTO278" s="3"/>
      <c r="GTP278" s="3"/>
      <c r="GTQ278" s="3"/>
      <c r="GTR278" s="3"/>
      <c r="GTS278" s="3"/>
      <c r="GTT278" s="3"/>
      <c r="GTU278" s="3"/>
      <c r="GTV278" s="3"/>
      <c r="GTW278" s="3"/>
      <c r="GTX278" s="3"/>
      <c r="GTY278" s="3"/>
      <c r="GTZ278" s="3"/>
      <c r="GUA278" s="3"/>
      <c r="GUB278" s="3"/>
      <c r="GUC278" s="3"/>
      <c r="GUD278" s="3"/>
      <c r="GUE278" s="3"/>
      <c r="GUF278" s="3"/>
      <c r="GUG278" s="3"/>
      <c r="GUH278" s="3"/>
      <c r="GUI278" s="3"/>
      <c r="GUJ278" s="3"/>
      <c r="GUK278" s="3"/>
      <c r="GUL278" s="3"/>
      <c r="GUM278" s="3"/>
      <c r="GUN278" s="3"/>
      <c r="GUO278" s="3"/>
      <c r="GUP278" s="3"/>
      <c r="GUQ278" s="3"/>
      <c r="GUR278" s="3"/>
      <c r="GUS278" s="3"/>
      <c r="GUT278" s="3"/>
      <c r="GUU278" s="3"/>
      <c r="GUV278" s="3"/>
      <c r="GUW278" s="3"/>
      <c r="GUX278" s="3"/>
      <c r="GUY278" s="3"/>
      <c r="GUZ278" s="3"/>
      <c r="GVA278" s="3"/>
      <c r="GVB278" s="3"/>
      <c r="GVC278" s="3"/>
      <c r="GVD278" s="3"/>
      <c r="GVE278" s="3"/>
      <c r="GVF278" s="3"/>
      <c r="GVG278" s="3"/>
      <c r="GVH278" s="3"/>
      <c r="GVI278" s="3"/>
      <c r="GVJ278" s="3"/>
      <c r="GVK278" s="3"/>
      <c r="GVL278" s="3"/>
      <c r="GVM278" s="3"/>
      <c r="GVN278" s="3"/>
      <c r="GVO278" s="3"/>
      <c r="GVP278" s="3"/>
      <c r="GVQ278" s="3"/>
      <c r="GVR278" s="3"/>
      <c r="GVS278" s="3"/>
      <c r="GVT278" s="3"/>
      <c r="GVU278" s="3"/>
      <c r="GVV278" s="3"/>
      <c r="GVW278" s="3"/>
      <c r="GVX278" s="3"/>
      <c r="GVY278" s="3"/>
      <c r="GVZ278" s="3"/>
      <c r="GWA278" s="3"/>
      <c r="GWB278" s="3"/>
      <c r="GWC278" s="3"/>
      <c r="GWD278" s="3"/>
      <c r="GWE278" s="3"/>
      <c r="GWF278" s="3"/>
      <c r="GWG278" s="3"/>
      <c r="GWH278" s="3"/>
      <c r="GWI278" s="3"/>
      <c r="GWJ278" s="3"/>
      <c r="GWK278" s="3"/>
      <c r="GWL278" s="3"/>
      <c r="GWM278" s="3"/>
      <c r="GWN278" s="3"/>
      <c r="GWO278" s="3"/>
      <c r="GWP278" s="3"/>
      <c r="GWQ278" s="3"/>
      <c r="GWR278" s="3"/>
      <c r="GWS278" s="3"/>
      <c r="GWT278" s="3"/>
      <c r="GWU278" s="3"/>
      <c r="GWV278" s="3"/>
      <c r="GWW278" s="3"/>
      <c r="GWX278" s="3"/>
      <c r="GWY278" s="3"/>
      <c r="GWZ278" s="3"/>
      <c r="GXA278" s="3"/>
      <c r="GXB278" s="3"/>
      <c r="GXC278" s="3"/>
      <c r="GXD278" s="3"/>
      <c r="GXE278" s="3"/>
      <c r="GXF278" s="3"/>
      <c r="GXG278" s="3"/>
      <c r="GXH278" s="3"/>
      <c r="GXI278" s="3"/>
      <c r="GXJ278" s="3"/>
      <c r="GXK278" s="3"/>
      <c r="GXL278" s="3"/>
      <c r="GXM278" s="3"/>
      <c r="GXN278" s="3"/>
      <c r="GXO278" s="3"/>
      <c r="GXP278" s="3"/>
      <c r="GXQ278" s="3"/>
      <c r="GXR278" s="3"/>
      <c r="GXS278" s="3"/>
      <c r="GXT278" s="3"/>
      <c r="GXU278" s="3"/>
      <c r="GXV278" s="3"/>
      <c r="GXW278" s="3"/>
      <c r="GXX278" s="3"/>
      <c r="GXY278" s="3"/>
      <c r="GXZ278" s="3"/>
      <c r="GYA278" s="3"/>
      <c r="GYB278" s="3"/>
      <c r="GYC278" s="3"/>
      <c r="GYD278" s="3"/>
      <c r="GYE278" s="3"/>
      <c r="GYF278" s="3"/>
      <c r="GYG278" s="3"/>
      <c r="GYH278" s="3"/>
      <c r="GYI278" s="3"/>
      <c r="GYJ278" s="3"/>
      <c r="GYK278" s="3"/>
      <c r="GYL278" s="3"/>
      <c r="GYM278" s="3"/>
      <c r="GYN278" s="3"/>
      <c r="GYO278" s="3"/>
      <c r="GYP278" s="3"/>
      <c r="GYQ278" s="3"/>
      <c r="GYR278" s="3"/>
      <c r="GYS278" s="3"/>
      <c r="GYT278" s="3"/>
      <c r="GYU278" s="3"/>
      <c r="GYV278" s="3"/>
      <c r="GYW278" s="3"/>
      <c r="GYX278" s="3"/>
      <c r="GYY278" s="3"/>
      <c r="GYZ278" s="3"/>
      <c r="GZA278" s="3"/>
      <c r="GZB278" s="3"/>
      <c r="GZC278" s="3"/>
      <c r="GZD278" s="3"/>
      <c r="GZE278" s="3"/>
      <c r="GZF278" s="3"/>
      <c r="GZG278" s="3"/>
      <c r="GZH278" s="3"/>
      <c r="GZI278" s="3"/>
      <c r="GZJ278" s="3"/>
      <c r="GZK278" s="3"/>
      <c r="GZL278" s="3"/>
      <c r="GZM278" s="3"/>
      <c r="GZN278" s="3"/>
      <c r="GZO278" s="3"/>
      <c r="GZP278" s="3"/>
      <c r="GZQ278" s="3"/>
      <c r="GZR278" s="3"/>
      <c r="GZS278" s="3"/>
      <c r="GZT278" s="3"/>
      <c r="GZU278" s="3"/>
      <c r="GZV278" s="3"/>
      <c r="GZW278" s="3"/>
      <c r="GZX278" s="3"/>
      <c r="GZY278" s="3"/>
      <c r="GZZ278" s="3"/>
      <c r="HAA278" s="3"/>
      <c r="HAB278" s="3"/>
      <c r="HAC278" s="3"/>
      <c r="HAD278" s="3"/>
      <c r="HAE278" s="3"/>
      <c r="HAF278" s="3"/>
      <c r="HAG278" s="3"/>
      <c r="HAH278" s="3"/>
      <c r="HAI278" s="3"/>
      <c r="HAJ278" s="3"/>
      <c r="HAK278" s="3"/>
      <c r="HAL278" s="3"/>
      <c r="HAM278" s="3"/>
      <c r="HAN278" s="3"/>
      <c r="HAO278" s="3"/>
      <c r="HAP278" s="3"/>
      <c r="HAQ278" s="3"/>
      <c r="HAR278" s="3"/>
      <c r="HAS278" s="3"/>
      <c r="HAT278" s="3"/>
      <c r="HAU278" s="3"/>
      <c r="HAV278" s="3"/>
      <c r="HAW278" s="3"/>
      <c r="HAX278" s="3"/>
      <c r="HAY278" s="3"/>
      <c r="HAZ278" s="3"/>
      <c r="HBA278" s="3"/>
      <c r="HBB278" s="3"/>
      <c r="HBC278" s="3"/>
      <c r="HBD278" s="3"/>
      <c r="HBE278" s="3"/>
      <c r="HBF278" s="3"/>
      <c r="HBG278" s="3"/>
      <c r="HBH278" s="3"/>
      <c r="HBI278" s="3"/>
      <c r="HBJ278" s="3"/>
      <c r="HBK278" s="3"/>
      <c r="HBL278" s="3"/>
      <c r="HBM278" s="3"/>
      <c r="HBN278" s="3"/>
      <c r="HBO278" s="3"/>
      <c r="HBP278" s="3"/>
      <c r="HBQ278" s="3"/>
      <c r="HBR278" s="3"/>
      <c r="HBS278" s="3"/>
      <c r="HBT278" s="3"/>
      <c r="HBU278" s="3"/>
      <c r="HBV278" s="3"/>
      <c r="HBW278" s="3"/>
      <c r="HBX278" s="3"/>
      <c r="HBY278" s="3"/>
      <c r="HBZ278" s="3"/>
      <c r="HCA278" s="3"/>
      <c r="HCB278" s="3"/>
      <c r="HCC278" s="3"/>
      <c r="HCD278" s="3"/>
      <c r="HCE278" s="3"/>
      <c r="HCF278" s="3"/>
      <c r="HCG278" s="3"/>
      <c r="HCH278" s="3"/>
      <c r="HCI278" s="3"/>
      <c r="HCJ278" s="3"/>
      <c r="HCK278" s="3"/>
      <c r="HCL278" s="3"/>
      <c r="HCM278" s="3"/>
      <c r="HCN278" s="3"/>
      <c r="HCO278" s="3"/>
      <c r="HCP278" s="3"/>
      <c r="HCQ278" s="3"/>
      <c r="HCR278" s="3"/>
      <c r="HCS278" s="3"/>
      <c r="HCT278" s="3"/>
      <c r="HCU278" s="3"/>
      <c r="HCV278" s="3"/>
      <c r="HCW278" s="3"/>
      <c r="HCX278" s="3"/>
      <c r="HCY278" s="3"/>
      <c r="HCZ278" s="3"/>
      <c r="HDA278" s="3"/>
      <c r="HDB278" s="3"/>
      <c r="HDC278" s="3"/>
      <c r="HDD278" s="3"/>
      <c r="HDE278" s="3"/>
      <c r="HDF278" s="3"/>
      <c r="HDG278" s="3"/>
      <c r="HDH278" s="3"/>
      <c r="HDI278" s="3"/>
      <c r="HDJ278" s="3"/>
      <c r="HDK278" s="3"/>
      <c r="HDL278" s="3"/>
      <c r="HDM278" s="3"/>
      <c r="HDN278" s="3"/>
      <c r="HDO278" s="3"/>
      <c r="HDP278" s="3"/>
      <c r="HDQ278" s="3"/>
      <c r="HDR278" s="3"/>
      <c r="HDS278" s="3"/>
      <c r="HDT278" s="3"/>
      <c r="HDU278" s="3"/>
      <c r="HDV278" s="3"/>
      <c r="HDW278" s="3"/>
      <c r="HDX278" s="3"/>
      <c r="HDY278" s="3"/>
      <c r="HDZ278" s="3"/>
      <c r="HEA278" s="3"/>
      <c r="HEB278" s="3"/>
      <c r="HEC278" s="3"/>
      <c r="HED278" s="3"/>
      <c r="HEE278" s="3"/>
      <c r="HEF278" s="3"/>
      <c r="HEG278" s="3"/>
      <c r="HEH278" s="3"/>
      <c r="HEI278" s="3"/>
      <c r="HEJ278" s="3"/>
      <c r="HEK278" s="3"/>
      <c r="HEL278" s="3"/>
      <c r="HEM278" s="3"/>
      <c r="HEN278" s="3"/>
      <c r="HEO278" s="3"/>
      <c r="HEP278" s="3"/>
      <c r="HEQ278" s="3"/>
      <c r="HER278" s="3"/>
      <c r="HES278" s="3"/>
      <c r="HET278" s="3"/>
      <c r="HEU278" s="3"/>
      <c r="HEV278" s="3"/>
      <c r="HEW278" s="3"/>
      <c r="HEX278" s="3"/>
      <c r="HEY278" s="3"/>
      <c r="HEZ278" s="3"/>
      <c r="HFA278" s="3"/>
      <c r="HFB278" s="3"/>
      <c r="HFC278" s="3"/>
      <c r="HFD278" s="3"/>
      <c r="HFE278" s="3"/>
      <c r="HFF278" s="3"/>
      <c r="HFG278" s="3"/>
      <c r="HFH278" s="3"/>
      <c r="HFI278" s="3"/>
      <c r="HFJ278" s="3"/>
      <c r="HFK278" s="3"/>
      <c r="HFL278" s="3"/>
      <c r="HFM278" s="3"/>
      <c r="HFN278" s="3"/>
      <c r="HFO278" s="3"/>
      <c r="HFP278" s="3"/>
      <c r="HFQ278" s="3"/>
      <c r="HFR278" s="3"/>
      <c r="HFS278" s="3"/>
      <c r="HFT278" s="3"/>
      <c r="HFU278" s="3"/>
      <c r="HFV278" s="3"/>
      <c r="HFW278" s="3"/>
      <c r="HFX278" s="3"/>
      <c r="HFY278" s="3"/>
      <c r="HFZ278" s="3"/>
      <c r="HGA278" s="3"/>
      <c r="HGB278" s="3"/>
      <c r="HGC278" s="3"/>
      <c r="HGD278" s="3"/>
      <c r="HGE278" s="3"/>
      <c r="HGF278" s="3"/>
      <c r="HGG278" s="3"/>
      <c r="HGH278" s="3"/>
      <c r="HGI278" s="3"/>
      <c r="HGJ278" s="3"/>
      <c r="HGK278" s="3"/>
      <c r="HGL278" s="3"/>
      <c r="HGM278" s="3"/>
      <c r="HGN278" s="3"/>
      <c r="HGO278" s="3"/>
      <c r="HGP278" s="3"/>
      <c r="HGQ278" s="3"/>
      <c r="HGR278" s="3"/>
      <c r="HGS278" s="3"/>
      <c r="HGT278" s="3"/>
      <c r="HGU278" s="3"/>
      <c r="HGV278" s="3"/>
      <c r="HGW278" s="3"/>
      <c r="HGX278" s="3"/>
      <c r="HGY278" s="3"/>
      <c r="HGZ278" s="3"/>
      <c r="HHA278" s="3"/>
      <c r="HHB278" s="3"/>
      <c r="HHC278" s="3"/>
      <c r="HHD278" s="3"/>
      <c r="HHE278" s="3"/>
      <c r="HHF278" s="3"/>
      <c r="HHG278" s="3"/>
      <c r="HHH278" s="3"/>
      <c r="HHI278" s="3"/>
      <c r="HHJ278" s="3"/>
      <c r="HHK278" s="3"/>
      <c r="HHL278" s="3"/>
      <c r="HHM278" s="3"/>
      <c r="HHN278" s="3"/>
      <c r="HHO278" s="3"/>
      <c r="HHP278" s="3"/>
      <c r="HHQ278" s="3"/>
      <c r="HHR278" s="3"/>
      <c r="HHS278" s="3"/>
      <c r="HHT278" s="3"/>
      <c r="HHU278" s="3"/>
      <c r="HHV278" s="3"/>
      <c r="HHW278" s="3"/>
      <c r="HHX278" s="3"/>
      <c r="HHY278" s="3"/>
      <c r="HHZ278" s="3"/>
      <c r="HIA278" s="3"/>
      <c r="HIB278" s="3"/>
      <c r="HIC278" s="3"/>
      <c r="HID278" s="3"/>
      <c r="HIE278" s="3"/>
      <c r="HIF278" s="3"/>
      <c r="HIG278" s="3"/>
      <c r="HIH278" s="3"/>
      <c r="HII278" s="3"/>
      <c r="HIJ278" s="3"/>
      <c r="HIK278" s="3"/>
      <c r="HIL278" s="3"/>
      <c r="HIM278" s="3"/>
      <c r="HIN278" s="3"/>
      <c r="HIO278" s="3"/>
      <c r="HIP278" s="3"/>
      <c r="HIQ278" s="3"/>
      <c r="HIR278" s="3"/>
      <c r="HIS278" s="3"/>
      <c r="HIT278" s="3"/>
      <c r="HIU278" s="3"/>
      <c r="HIV278" s="3"/>
      <c r="HIW278" s="3"/>
      <c r="HIX278" s="3"/>
      <c r="HIY278" s="3"/>
      <c r="HIZ278" s="3"/>
      <c r="HJA278" s="3"/>
      <c r="HJB278" s="3"/>
      <c r="HJC278" s="3"/>
      <c r="HJD278" s="3"/>
      <c r="HJE278" s="3"/>
      <c r="HJF278" s="3"/>
      <c r="HJG278" s="3"/>
      <c r="HJH278" s="3"/>
      <c r="HJI278" s="3"/>
      <c r="HJJ278" s="3"/>
      <c r="HJK278" s="3"/>
      <c r="HJL278" s="3"/>
      <c r="HJM278" s="3"/>
      <c r="HJN278" s="3"/>
      <c r="HJO278" s="3"/>
      <c r="HJP278" s="3"/>
      <c r="HJQ278" s="3"/>
      <c r="HJR278" s="3"/>
      <c r="HJS278" s="3"/>
      <c r="HJT278" s="3"/>
      <c r="HJU278" s="3"/>
      <c r="HJV278" s="3"/>
      <c r="HJW278" s="3"/>
      <c r="HJX278" s="3"/>
      <c r="HJY278" s="3"/>
      <c r="HJZ278" s="3"/>
      <c r="HKA278" s="3"/>
      <c r="HKB278" s="3"/>
      <c r="HKC278" s="3"/>
      <c r="HKD278" s="3"/>
      <c r="HKE278" s="3"/>
      <c r="HKF278" s="3"/>
      <c r="HKG278" s="3"/>
      <c r="HKH278" s="3"/>
      <c r="HKI278" s="3"/>
      <c r="HKJ278" s="3"/>
      <c r="HKK278" s="3"/>
      <c r="HKL278" s="3"/>
      <c r="HKM278" s="3"/>
      <c r="HKN278" s="3"/>
      <c r="HKO278" s="3"/>
      <c r="HKP278" s="3"/>
      <c r="HKQ278" s="3"/>
      <c r="HKR278" s="3"/>
      <c r="HKS278" s="3"/>
      <c r="HKT278" s="3"/>
      <c r="HKU278" s="3"/>
      <c r="HKV278" s="3"/>
      <c r="HKW278" s="3"/>
      <c r="HKX278" s="3"/>
      <c r="HKY278" s="3"/>
      <c r="HKZ278" s="3"/>
      <c r="HLA278" s="3"/>
      <c r="HLB278" s="3"/>
      <c r="HLC278" s="3"/>
      <c r="HLD278" s="3"/>
      <c r="HLE278" s="3"/>
      <c r="HLF278" s="3"/>
      <c r="HLG278" s="3"/>
      <c r="HLH278" s="3"/>
      <c r="HLI278" s="3"/>
      <c r="HLJ278" s="3"/>
      <c r="HLK278" s="3"/>
      <c r="HLL278" s="3"/>
      <c r="HLM278" s="3"/>
      <c r="HLN278" s="3"/>
      <c r="HLO278" s="3"/>
      <c r="HLP278" s="3"/>
      <c r="HLQ278" s="3"/>
      <c r="HLR278" s="3"/>
      <c r="HLS278" s="3"/>
      <c r="HLT278" s="3"/>
      <c r="HLU278" s="3"/>
      <c r="HLV278" s="3"/>
      <c r="HLW278" s="3"/>
      <c r="HLX278" s="3"/>
      <c r="HLY278" s="3"/>
      <c r="HLZ278" s="3"/>
      <c r="HMA278" s="3"/>
      <c r="HMB278" s="3"/>
      <c r="HMC278" s="3"/>
      <c r="HMD278" s="3"/>
      <c r="HME278" s="3"/>
      <c r="HMF278" s="3"/>
      <c r="HMG278" s="3"/>
      <c r="HMH278" s="3"/>
      <c r="HMI278" s="3"/>
      <c r="HMJ278" s="3"/>
      <c r="HMK278" s="3"/>
      <c r="HML278" s="3"/>
      <c r="HMM278" s="3"/>
      <c r="HMN278" s="3"/>
      <c r="HMO278" s="3"/>
      <c r="HMP278" s="3"/>
      <c r="HMQ278" s="3"/>
      <c r="HMR278" s="3"/>
      <c r="HMS278" s="3"/>
      <c r="HMT278" s="3"/>
      <c r="HMU278" s="3"/>
      <c r="HMV278" s="3"/>
      <c r="HMW278" s="3"/>
      <c r="HMX278" s="3"/>
      <c r="HMY278" s="3"/>
      <c r="HMZ278" s="3"/>
      <c r="HNA278" s="3"/>
      <c r="HNB278" s="3"/>
      <c r="HNC278" s="3"/>
      <c r="HND278" s="3"/>
      <c r="HNE278" s="3"/>
      <c r="HNF278" s="3"/>
      <c r="HNG278" s="3"/>
      <c r="HNH278" s="3"/>
      <c r="HNI278" s="3"/>
      <c r="HNJ278" s="3"/>
      <c r="HNK278" s="3"/>
      <c r="HNL278" s="3"/>
      <c r="HNM278" s="3"/>
      <c r="HNN278" s="3"/>
      <c r="HNO278" s="3"/>
      <c r="HNP278" s="3"/>
      <c r="HNQ278" s="3"/>
      <c r="HNR278" s="3"/>
      <c r="HNS278" s="3"/>
      <c r="HNT278" s="3"/>
      <c r="HNU278" s="3"/>
      <c r="HNV278" s="3"/>
      <c r="HNW278" s="3"/>
      <c r="HNX278" s="3"/>
      <c r="HNY278" s="3"/>
      <c r="HNZ278" s="3"/>
      <c r="HOA278" s="3"/>
      <c r="HOB278" s="3"/>
      <c r="HOC278" s="3"/>
      <c r="HOD278" s="3"/>
      <c r="HOE278" s="3"/>
      <c r="HOF278" s="3"/>
      <c r="HOG278" s="3"/>
      <c r="HOH278" s="3"/>
      <c r="HOI278" s="3"/>
      <c r="HOJ278" s="3"/>
      <c r="HOK278" s="3"/>
      <c r="HOL278" s="3"/>
      <c r="HOM278" s="3"/>
      <c r="HON278" s="3"/>
      <c r="HOO278" s="3"/>
      <c r="HOP278" s="3"/>
      <c r="HOQ278" s="3"/>
      <c r="HOR278" s="3"/>
      <c r="HOS278" s="3"/>
      <c r="HOT278" s="3"/>
      <c r="HOU278" s="3"/>
      <c r="HOV278" s="3"/>
      <c r="HOW278" s="3"/>
      <c r="HOX278" s="3"/>
      <c r="HOY278" s="3"/>
      <c r="HOZ278" s="3"/>
      <c r="HPA278" s="3"/>
      <c r="HPB278" s="3"/>
      <c r="HPC278" s="3"/>
      <c r="HPD278" s="3"/>
      <c r="HPE278" s="3"/>
      <c r="HPF278" s="3"/>
      <c r="HPG278" s="3"/>
      <c r="HPH278" s="3"/>
      <c r="HPI278" s="3"/>
      <c r="HPJ278" s="3"/>
      <c r="HPK278" s="3"/>
      <c r="HPL278" s="3"/>
      <c r="HPM278" s="3"/>
      <c r="HPN278" s="3"/>
      <c r="HPO278" s="3"/>
      <c r="HPP278" s="3"/>
      <c r="HPQ278" s="3"/>
      <c r="HPR278" s="3"/>
      <c r="HPS278" s="3"/>
      <c r="HPT278" s="3"/>
      <c r="HPU278" s="3"/>
      <c r="HPV278" s="3"/>
      <c r="HPW278" s="3"/>
      <c r="HPX278" s="3"/>
      <c r="HPY278" s="3"/>
      <c r="HPZ278" s="3"/>
      <c r="HQA278" s="3"/>
      <c r="HQB278" s="3"/>
      <c r="HQC278" s="3"/>
      <c r="HQD278" s="3"/>
      <c r="HQE278" s="3"/>
      <c r="HQF278" s="3"/>
      <c r="HQG278" s="3"/>
      <c r="HQH278" s="3"/>
      <c r="HQI278" s="3"/>
      <c r="HQJ278" s="3"/>
      <c r="HQK278" s="3"/>
      <c r="HQL278" s="3"/>
      <c r="HQM278" s="3"/>
      <c r="HQN278" s="3"/>
      <c r="HQO278" s="3"/>
      <c r="HQP278" s="3"/>
      <c r="HQQ278" s="3"/>
      <c r="HQR278" s="3"/>
      <c r="HQS278" s="3"/>
      <c r="HQT278" s="3"/>
      <c r="HQU278" s="3"/>
      <c r="HQV278" s="3"/>
      <c r="HQW278" s="3"/>
      <c r="HQX278" s="3"/>
      <c r="HQY278" s="3"/>
      <c r="HQZ278" s="3"/>
      <c r="HRA278" s="3"/>
      <c r="HRB278" s="3"/>
      <c r="HRC278" s="3"/>
      <c r="HRD278" s="3"/>
      <c r="HRE278" s="3"/>
      <c r="HRF278" s="3"/>
      <c r="HRG278" s="3"/>
      <c r="HRH278" s="3"/>
      <c r="HRI278" s="3"/>
      <c r="HRJ278" s="3"/>
      <c r="HRK278" s="3"/>
      <c r="HRL278" s="3"/>
      <c r="HRM278" s="3"/>
      <c r="HRN278" s="3"/>
      <c r="HRO278" s="3"/>
      <c r="HRP278" s="3"/>
      <c r="HRQ278" s="3"/>
      <c r="HRR278" s="3"/>
      <c r="HRS278" s="3"/>
      <c r="HRT278" s="3"/>
      <c r="HRU278" s="3"/>
      <c r="HRV278" s="3"/>
      <c r="HRW278" s="3"/>
      <c r="HRX278" s="3"/>
      <c r="HRY278" s="3"/>
      <c r="HRZ278" s="3"/>
      <c r="HSA278" s="3"/>
      <c r="HSB278" s="3"/>
      <c r="HSC278" s="3"/>
      <c r="HSD278" s="3"/>
      <c r="HSE278" s="3"/>
      <c r="HSF278" s="3"/>
      <c r="HSG278" s="3"/>
      <c r="HSH278" s="3"/>
      <c r="HSI278" s="3"/>
      <c r="HSJ278" s="3"/>
      <c r="HSK278" s="3"/>
      <c r="HSL278" s="3"/>
      <c r="HSM278" s="3"/>
      <c r="HSN278" s="3"/>
      <c r="HSO278" s="3"/>
      <c r="HSP278" s="3"/>
      <c r="HSQ278" s="3"/>
      <c r="HSR278" s="3"/>
      <c r="HSS278" s="3"/>
      <c r="HST278" s="3"/>
      <c r="HSU278" s="3"/>
      <c r="HSV278" s="3"/>
      <c r="HSW278" s="3"/>
      <c r="HSX278" s="3"/>
      <c r="HSY278" s="3"/>
      <c r="HSZ278" s="3"/>
      <c r="HTA278" s="3"/>
      <c r="HTB278" s="3"/>
      <c r="HTC278" s="3"/>
      <c r="HTD278" s="3"/>
      <c r="HTE278" s="3"/>
      <c r="HTF278" s="3"/>
      <c r="HTG278" s="3"/>
      <c r="HTH278" s="3"/>
      <c r="HTI278" s="3"/>
      <c r="HTJ278" s="3"/>
      <c r="HTK278" s="3"/>
      <c r="HTL278" s="3"/>
      <c r="HTM278" s="3"/>
      <c r="HTN278" s="3"/>
      <c r="HTO278" s="3"/>
      <c r="HTP278" s="3"/>
      <c r="HTQ278" s="3"/>
      <c r="HTR278" s="3"/>
      <c r="HTS278" s="3"/>
      <c r="HTT278" s="3"/>
      <c r="HTU278" s="3"/>
      <c r="HTV278" s="3"/>
      <c r="HTW278" s="3"/>
      <c r="HTX278" s="3"/>
      <c r="HTY278" s="3"/>
      <c r="HTZ278" s="3"/>
      <c r="HUA278" s="3"/>
      <c r="HUB278" s="3"/>
      <c r="HUC278" s="3"/>
      <c r="HUD278" s="3"/>
      <c r="HUE278" s="3"/>
      <c r="HUF278" s="3"/>
      <c r="HUG278" s="3"/>
      <c r="HUH278" s="3"/>
      <c r="HUI278" s="3"/>
      <c r="HUJ278" s="3"/>
      <c r="HUK278" s="3"/>
      <c r="HUL278" s="3"/>
      <c r="HUM278" s="3"/>
      <c r="HUN278" s="3"/>
      <c r="HUO278" s="3"/>
      <c r="HUP278" s="3"/>
      <c r="HUQ278" s="3"/>
      <c r="HUR278" s="3"/>
      <c r="HUS278" s="3"/>
      <c r="HUT278" s="3"/>
      <c r="HUU278" s="3"/>
      <c r="HUV278" s="3"/>
      <c r="HUW278" s="3"/>
      <c r="HUX278" s="3"/>
      <c r="HUY278" s="3"/>
      <c r="HUZ278" s="3"/>
      <c r="HVA278" s="3"/>
      <c r="HVB278" s="3"/>
      <c r="HVC278" s="3"/>
      <c r="HVD278" s="3"/>
      <c r="HVE278" s="3"/>
      <c r="HVF278" s="3"/>
      <c r="HVG278" s="3"/>
      <c r="HVH278" s="3"/>
      <c r="HVI278" s="3"/>
      <c r="HVJ278" s="3"/>
      <c r="HVK278" s="3"/>
      <c r="HVL278" s="3"/>
      <c r="HVM278" s="3"/>
      <c r="HVN278" s="3"/>
      <c r="HVO278" s="3"/>
      <c r="HVP278" s="3"/>
      <c r="HVQ278" s="3"/>
      <c r="HVR278" s="3"/>
      <c r="HVS278" s="3"/>
      <c r="HVT278" s="3"/>
      <c r="HVU278" s="3"/>
      <c r="HVV278" s="3"/>
      <c r="HVW278" s="3"/>
      <c r="HVX278" s="3"/>
      <c r="HVY278" s="3"/>
      <c r="HVZ278" s="3"/>
      <c r="HWA278" s="3"/>
      <c r="HWB278" s="3"/>
      <c r="HWC278" s="3"/>
      <c r="HWD278" s="3"/>
      <c r="HWE278" s="3"/>
      <c r="HWF278" s="3"/>
      <c r="HWG278" s="3"/>
      <c r="HWH278" s="3"/>
      <c r="HWI278" s="3"/>
      <c r="HWJ278" s="3"/>
      <c r="HWK278" s="3"/>
      <c r="HWL278" s="3"/>
      <c r="HWM278" s="3"/>
      <c r="HWN278" s="3"/>
      <c r="HWO278" s="3"/>
      <c r="HWP278" s="3"/>
      <c r="HWQ278" s="3"/>
      <c r="HWR278" s="3"/>
      <c r="HWS278" s="3"/>
      <c r="HWT278" s="3"/>
      <c r="HWU278" s="3"/>
      <c r="HWV278" s="3"/>
      <c r="HWW278" s="3"/>
      <c r="HWX278" s="3"/>
      <c r="HWY278" s="3"/>
      <c r="HWZ278" s="3"/>
      <c r="HXA278" s="3"/>
      <c r="HXB278" s="3"/>
      <c r="HXC278" s="3"/>
      <c r="HXD278" s="3"/>
      <c r="HXE278" s="3"/>
      <c r="HXF278" s="3"/>
      <c r="HXG278" s="3"/>
      <c r="HXH278" s="3"/>
      <c r="HXI278" s="3"/>
      <c r="HXJ278" s="3"/>
      <c r="HXK278" s="3"/>
      <c r="HXL278" s="3"/>
      <c r="HXM278" s="3"/>
      <c r="HXN278" s="3"/>
      <c r="HXO278" s="3"/>
      <c r="HXP278" s="3"/>
      <c r="HXQ278" s="3"/>
      <c r="HXR278" s="3"/>
      <c r="HXS278" s="3"/>
      <c r="HXT278" s="3"/>
      <c r="HXU278" s="3"/>
      <c r="HXV278" s="3"/>
      <c r="HXW278" s="3"/>
      <c r="HXX278" s="3"/>
      <c r="HXY278" s="3"/>
      <c r="HXZ278" s="3"/>
      <c r="HYA278" s="3"/>
      <c r="HYB278" s="3"/>
      <c r="HYC278" s="3"/>
      <c r="HYD278" s="3"/>
      <c r="HYE278" s="3"/>
      <c r="HYF278" s="3"/>
      <c r="HYG278" s="3"/>
      <c r="HYH278" s="3"/>
      <c r="HYI278" s="3"/>
      <c r="HYJ278" s="3"/>
      <c r="HYK278" s="3"/>
      <c r="HYL278" s="3"/>
      <c r="HYM278" s="3"/>
      <c r="HYN278" s="3"/>
      <c r="HYO278" s="3"/>
      <c r="HYP278" s="3"/>
      <c r="HYQ278" s="3"/>
      <c r="HYR278" s="3"/>
      <c r="HYS278" s="3"/>
      <c r="HYT278" s="3"/>
      <c r="HYU278" s="3"/>
      <c r="HYV278" s="3"/>
      <c r="HYW278" s="3"/>
      <c r="HYX278" s="3"/>
      <c r="HYY278" s="3"/>
      <c r="HYZ278" s="3"/>
      <c r="HZA278" s="3"/>
      <c r="HZB278" s="3"/>
      <c r="HZC278" s="3"/>
      <c r="HZD278" s="3"/>
      <c r="HZE278" s="3"/>
      <c r="HZF278" s="3"/>
      <c r="HZG278" s="3"/>
      <c r="HZH278" s="3"/>
      <c r="HZI278" s="3"/>
      <c r="HZJ278" s="3"/>
      <c r="HZK278" s="3"/>
      <c r="HZL278" s="3"/>
      <c r="HZM278" s="3"/>
      <c r="HZN278" s="3"/>
      <c r="HZO278" s="3"/>
      <c r="HZP278" s="3"/>
      <c r="HZQ278" s="3"/>
      <c r="HZR278" s="3"/>
      <c r="HZS278" s="3"/>
      <c r="HZT278" s="3"/>
      <c r="HZU278" s="3"/>
      <c r="HZV278" s="3"/>
      <c r="HZW278" s="3"/>
      <c r="HZX278" s="3"/>
      <c r="HZY278" s="3"/>
      <c r="HZZ278" s="3"/>
      <c r="IAA278" s="3"/>
      <c r="IAB278" s="3"/>
      <c r="IAC278" s="3"/>
      <c r="IAD278" s="3"/>
      <c r="IAE278" s="3"/>
      <c r="IAF278" s="3"/>
      <c r="IAG278" s="3"/>
      <c r="IAH278" s="3"/>
      <c r="IAI278" s="3"/>
      <c r="IAJ278" s="3"/>
      <c r="IAK278" s="3"/>
      <c r="IAL278" s="3"/>
      <c r="IAM278" s="3"/>
      <c r="IAN278" s="3"/>
      <c r="IAO278" s="3"/>
      <c r="IAP278" s="3"/>
      <c r="IAQ278" s="3"/>
      <c r="IAR278" s="3"/>
      <c r="IAS278" s="3"/>
      <c r="IAT278" s="3"/>
      <c r="IAU278" s="3"/>
      <c r="IAV278" s="3"/>
      <c r="IAW278" s="3"/>
      <c r="IAX278" s="3"/>
      <c r="IAY278" s="3"/>
      <c r="IAZ278" s="3"/>
      <c r="IBA278" s="3"/>
      <c r="IBB278" s="3"/>
      <c r="IBC278" s="3"/>
      <c r="IBD278" s="3"/>
      <c r="IBE278" s="3"/>
      <c r="IBF278" s="3"/>
      <c r="IBG278" s="3"/>
      <c r="IBH278" s="3"/>
      <c r="IBI278" s="3"/>
      <c r="IBJ278" s="3"/>
      <c r="IBK278" s="3"/>
      <c r="IBL278" s="3"/>
      <c r="IBM278" s="3"/>
      <c r="IBN278" s="3"/>
      <c r="IBO278" s="3"/>
      <c r="IBP278" s="3"/>
      <c r="IBQ278" s="3"/>
      <c r="IBR278" s="3"/>
      <c r="IBS278" s="3"/>
      <c r="IBT278" s="3"/>
      <c r="IBU278" s="3"/>
      <c r="IBV278" s="3"/>
      <c r="IBW278" s="3"/>
      <c r="IBX278" s="3"/>
      <c r="IBY278" s="3"/>
      <c r="IBZ278" s="3"/>
      <c r="ICA278" s="3"/>
      <c r="ICB278" s="3"/>
      <c r="ICC278" s="3"/>
      <c r="ICD278" s="3"/>
      <c r="ICE278" s="3"/>
      <c r="ICF278" s="3"/>
      <c r="ICG278" s="3"/>
      <c r="ICH278" s="3"/>
      <c r="ICI278" s="3"/>
      <c r="ICJ278" s="3"/>
      <c r="ICK278" s="3"/>
      <c r="ICL278" s="3"/>
      <c r="ICM278" s="3"/>
      <c r="ICN278" s="3"/>
      <c r="ICO278" s="3"/>
      <c r="ICP278" s="3"/>
      <c r="ICQ278" s="3"/>
      <c r="ICR278" s="3"/>
      <c r="ICS278" s="3"/>
      <c r="ICT278" s="3"/>
      <c r="ICU278" s="3"/>
      <c r="ICV278" s="3"/>
      <c r="ICW278" s="3"/>
      <c r="ICX278" s="3"/>
      <c r="ICY278" s="3"/>
      <c r="ICZ278" s="3"/>
      <c r="IDA278" s="3"/>
      <c r="IDB278" s="3"/>
      <c r="IDC278" s="3"/>
      <c r="IDD278" s="3"/>
      <c r="IDE278" s="3"/>
      <c r="IDF278" s="3"/>
      <c r="IDG278" s="3"/>
      <c r="IDH278" s="3"/>
      <c r="IDI278" s="3"/>
      <c r="IDJ278" s="3"/>
      <c r="IDK278" s="3"/>
      <c r="IDL278" s="3"/>
      <c r="IDM278" s="3"/>
      <c r="IDN278" s="3"/>
      <c r="IDO278" s="3"/>
      <c r="IDP278" s="3"/>
      <c r="IDQ278" s="3"/>
      <c r="IDR278" s="3"/>
      <c r="IDS278" s="3"/>
      <c r="IDT278" s="3"/>
      <c r="IDU278" s="3"/>
      <c r="IDV278" s="3"/>
      <c r="IDW278" s="3"/>
      <c r="IDX278" s="3"/>
      <c r="IDY278" s="3"/>
      <c r="IDZ278" s="3"/>
      <c r="IEA278" s="3"/>
      <c r="IEB278" s="3"/>
      <c r="IEC278" s="3"/>
      <c r="IED278" s="3"/>
      <c r="IEE278" s="3"/>
      <c r="IEF278" s="3"/>
      <c r="IEG278" s="3"/>
      <c r="IEH278" s="3"/>
      <c r="IEI278" s="3"/>
      <c r="IEJ278" s="3"/>
      <c r="IEK278" s="3"/>
      <c r="IEL278" s="3"/>
      <c r="IEM278" s="3"/>
      <c r="IEN278" s="3"/>
      <c r="IEO278" s="3"/>
      <c r="IEP278" s="3"/>
      <c r="IEQ278" s="3"/>
      <c r="IER278" s="3"/>
      <c r="IES278" s="3"/>
      <c r="IET278" s="3"/>
      <c r="IEU278" s="3"/>
      <c r="IEV278" s="3"/>
      <c r="IEW278" s="3"/>
      <c r="IEX278" s="3"/>
      <c r="IEY278" s="3"/>
      <c r="IEZ278" s="3"/>
      <c r="IFA278" s="3"/>
      <c r="IFB278" s="3"/>
      <c r="IFC278" s="3"/>
      <c r="IFD278" s="3"/>
      <c r="IFE278" s="3"/>
      <c r="IFF278" s="3"/>
      <c r="IFG278" s="3"/>
      <c r="IFH278" s="3"/>
      <c r="IFI278" s="3"/>
      <c r="IFJ278" s="3"/>
      <c r="IFK278" s="3"/>
      <c r="IFL278" s="3"/>
      <c r="IFM278" s="3"/>
      <c r="IFN278" s="3"/>
      <c r="IFO278" s="3"/>
      <c r="IFP278" s="3"/>
      <c r="IFQ278" s="3"/>
      <c r="IFR278" s="3"/>
      <c r="IFS278" s="3"/>
      <c r="IFT278" s="3"/>
      <c r="IFU278" s="3"/>
      <c r="IFV278" s="3"/>
      <c r="IFW278" s="3"/>
      <c r="IFX278" s="3"/>
      <c r="IFY278" s="3"/>
      <c r="IFZ278" s="3"/>
      <c r="IGA278" s="3"/>
      <c r="IGB278" s="3"/>
      <c r="IGC278" s="3"/>
      <c r="IGD278" s="3"/>
      <c r="IGE278" s="3"/>
      <c r="IGF278" s="3"/>
      <c r="IGG278" s="3"/>
      <c r="IGH278" s="3"/>
      <c r="IGI278" s="3"/>
      <c r="IGJ278" s="3"/>
      <c r="IGK278" s="3"/>
      <c r="IGL278" s="3"/>
      <c r="IGM278" s="3"/>
      <c r="IGN278" s="3"/>
      <c r="IGO278" s="3"/>
      <c r="IGP278" s="3"/>
      <c r="IGQ278" s="3"/>
      <c r="IGR278" s="3"/>
      <c r="IGS278" s="3"/>
      <c r="IGT278" s="3"/>
      <c r="IGU278" s="3"/>
      <c r="IGV278" s="3"/>
      <c r="IGW278" s="3"/>
      <c r="IGX278" s="3"/>
      <c r="IGY278" s="3"/>
      <c r="IGZ278" s="3"/>
      <c r="IHA278" s="3"/>
      <c r="IHB278" s="3"/>
      <c r="IHC278" s="3"/>
      <c r="IHD278" s="3"/>
      <c r="IHE278" s="3"/>
      <c r="IHF278" s="3"/>
      <c r="IHG278" s="3"/>
      <c r="IHH278" s="3"/>
      <c r="IHI278" s="3"/>
      <c r="IHJ278" s="3"/>
      <c r="IHK278" s="3"/>
      <c r="IHL278" s="3"/>
      <c r="IHM278" s="3"/>
      <c r="IHN278" s="3"/>
      <c r="IHO278" s="3"/>
      <c r="IHP278" s="3"/>
      <c r="IHQ278" s="3"/>
      <c r="IHR278" s="3"/>
      <c r="IHS278" s="3"/>
      <c r="IHT278" s="3"/>
      <c r="IHU278" s="3"/>
      <c r="IHV278" s="3"/>
      <c r="IHW278" s="3"/>
      <c r="IHX278" s="3"/>
      <c r="IHY278" s="3"/>
      <c r="IHZ278" s="3"/>
      <c r="IIA278" s="3"/>
      <c r="IIB278" s="3"/>
      <c r="IIC278" s="3"/>
      <c r="IID278" s="3"/>
      <c r="IIE278" s="3"/>
      <c r="IIF278" s="3"/>
      <c r="IIG278" s="3"/>
      <c r="IIH278" s="3"/>
      <c r="III278" s="3"/>
      <c r="IIJ278" s="3"/>
      <c r="IIK278" s="3"/>
      <c r="IIL278" s="3"/>
      <c r="IIM278" s="3"/>
      <c r="IIN278" s="3"/>
      <c r="IIO278" s="3"/>
      <c r="IIP278" s="3"/>
      <c r="IIQ278" s="3"/>
      <c r="IIR278" s="3"/>
      <c r="IIS278" s="3"/>
      <c r="IIT278" s="3"/>
      <c r="IIU278" s="3"/>
      <c r="IIV278" s="3"/>
      <c r="IIW278" s="3"/>
      <c r="IIX278" s="3"/>
      <c r="IIY278" s="3"/>
      <c r="IIZ278" s="3"/>
      <c r="IJA278" s="3"/>
      <c r="IJB278" s="3"/>
      <c r="IJC278" s="3"/>
      <c r="IJD278" s="3"/>
      <c r="IJE278" s="3"/>
      <c r="IJF278" s="3"/>
      <c r="IJG278" s="3"/>
      <c r="IJH278" s="3"/>
      <c r="IJI278" s="3"/>
      <c r="IJJ278" s="3"/>
      <c r="IJK278" s="3"/>
      <c r="IJL278" s="3"/>
      <c r="IJM278" s="3"/>
      <c r="IJN278" s="3"/>
      <c r="IJO278" s="3"/>
      <c r="IJP278" s="3"/>
      <c r="IJQ278" s="3"/>
      <c r="IJR278" s="3"/>
      <c r="IJS278" s="3"/>
      <c r="IJT278" s="3"/>
      <c r="IJU278" s="3"/>
      <c r="IJV278" s="3"/>
      <c r="IJW278" s="3"/>
      <c r="IJX278" s="3"/>
      <c r="IJY278" s="3"/>
      <c r="IJZ278" s="3"/>
      <c r="IKA278" s="3"/>
      <c r="IKB278" s="3"/>
      <c r="IKC278" s="3"/>
      <c r="IKD278" s="3"/>
      <c r="IKE278" s="3"/>
      <c r="IKF278" s="3"/>
      <c r="IKG278" s="3"/>
      <c r="IKH278" s="3"/>
      <c r="IKI278" s="3"/>
      <c r="IKJ278" s="3"/>
      <c r="IKK278" s="3"/>
      <c r="IKL278" s="3"/>
      <c r="IKM278" s="3"/>
      <c r="IKN278" s="3"/>
      <c r="IKO278" s="3"/>
      <c r="IKP278" s="3"/>
      <c r="IKQ278" s="3"/>
      <c r="IKR278" s="3"/>
      <c r="IKS278" s="3"/>
      <c r="IKT278" s="3"/>
      <c r="IKU278" s="3"/>
      <c r="IKV278" s="3"/>
      <c r="IKW278" s="3"/>
      <c r="IKX278" s="3"/>
      <c r="IKY278" s="3"/>
      <c r="IKZ278" s="3"/>
      <c r="ILA278" s="3"/>
      <c r="ILB278" s="3"/>
      <c r="ILC278" s="3"/>
      <c r="ILD278" s="3"/>
      <c r="ILE278" s="3"/>
      <c r="ILF278" s="3"/>
      <c r="ILG278" s="3"/>
      <c r="ILH278" s="3"/>
      <c r="ILI278" s="3"/>
      <c r="ILJ278" s="3"/>
      <c r="ILK278" s="3"/>
      <c r="ILL278" s="3"/>
      <c r="ILM278" s="3"/>
      <c r="ILN278" s="3"/>
      <c r="ILO278" s="3"/>
      <c r="ILP278" s="3"/>
      <c r="ILQ278" s="3"/>
      <c r="ILR278" s="3"/>
      <c r="ILS278" s="3"/>
      <c r="ILT278" s="3"/>
      <c r="ILU278" s="3"/>
      <c r="ILV278" s="3"/>
      <c r="ILW278" s="3"/>
      <c r="ILX278" s="3"/>
      <c r="ILY278" s="3"/>
      <c r="ILZ278" s="3"/>
      <c r="IMA278" s="3"/>
      <c r="IMB278" s="3"/>
      <c r="IMC278" s="3"/>
      <c r="IMD278" s="3"/>
      <c r="IME278" s="3"/>
      <c r="IMF278" s="3"/>
      <c r="IMG278" s="3"/>
      <c r="IMH278" s="3"/>
      <c r="IMI278" s="3"/>
      <c r="IMJ278" s="3"/>
      <c r="IMK278" s="3"/>
      <c r="IML278" s="3"/>
      <c r="IMM278" s="3"/>
      <c r="IMN278" s="3"/>
      <c r="IMO278" s="3"/>
      <c r="IMP278" s="3"/>
      <c r="IMQ278" s="3"/>
      <c r="IMR278" s="3"/>
      <c r="IMS278" s="3"/>
      <c r="IMT278" s="3"/>
      <c r="IMU278" s="3"/>
      <c r="IMV278" s="3"/>
      <c r="IMW278" s="3"/>
      <c r="IMX278" s="3"/>
      <c r="IMY278" s="3"/>
      <c r="IMZ278" s="3"/>
      <c r="INA278" s="3"/>
      <c r="INB278" s="3"/>
      <c r="INC278" s="3"/>
      <c r="IND278" s="3"/>
      <c r="INE278" s="3"/>
      <c r="INF278" s="3"/>
      <c r="ING278" s="3"/>
      <c r="INH278" s="3"/>
      <c r="INI278" s="3"/>
      <c r="INJ278" s="3"/>
      <c r="INK278" s="3"/>
      <c r="INL278" s="3"/>
      <c r="INM278" s="3"/>
      <c r="INN278" s="3"/>
      <c r="INO278" s="3"/>
      <c r="INP278" s="3"/>
      <c r="INQ278" s="3"/>
      <c r="INR278" s="3"/>
      <c r="INS278" s="3"/>
      <c r="INT278" s="3"/>
      <c r="INU278" s="3"/>
      <c r="INV278" s="3"/>
      <c r="INW278" s="3"/>
      <c r="INX278" s="3"/>
      <c r="INY278" s="3"/>
      <c r="INZ278" s="3"/>
      <c r="IOA278" s="3"/>
      <c r="IOB278" s="3"/>
      <c r="IOC278" s="3"/>
      <c r="IOD278" s="3"/>
      <c r="IOE278" s="3"/>
      <c r="IOF278" s="3"/>
      <c r="IOG278" s="3"/>
      <c r="IOH278" s="3"/>
      <c r="IOI278" s="3"/>
      <c r="IOJ278" s="3"/>
      <c r="IOK278" s="3"/>
      <c r="IOL278" s="3"/>
      <c r="IOM278" s="3"/>
      <c r="ION278" s="3"/>
      <c r="IOO278" s="3"/>
      <c r="IOP278" s="3"/>
      <c r="IOQ278" s="3"/>
      <c r="IOR278" s="3"/>
      <c r="IOS278" s="3"/>
      <c r="IOT278" s="3"/>
      <c r="IOU278" s="3"/>
      <c r="IOV278" s="3"/>
      <c r="IOW278" s="3"/>
      <c r="IOX278" s="3"/>
      <c r="IOY278" s="3"/>
      <c r="IOZ278" s="3"/>
      <c r="IPA278" s="3"/>
      <c r="IPB278" s="3"/>
      <c r="IPC278" s="3"/>
      <c r="IPD278" s="3"/>
      <c r="IPE278" s="3"/>
      <c r="IPF278" s="3"/>
      <c r="IPG278" s="3"/>
      <c r="IPH278" s="3"/>
      <c r="IPI278" s="3"/>
      <c r="IPJ278" s="3"/>
      <c r="IPK278" s="3"/>
      <c r="IPL278" s="3"/>
      <c r="IPM278" s="3"/>
      <c r="IPN278" s="3"/>
      <c r="IPO278" s="3"/>
      <c r="IPP278" s="3"/>
      <c r="IPQ278" s="3"/>
      <c r="IPR278" s="3"/>
      <c r="IPS278" s="3"/>
      <c r="IPT278" s="3"/>
      <c r="IPU278" s="3"/>
      <c r="IPV278" s="3"/>
      <c r="IPW278" s="3"/>
      <c r="IPX278" s="3"/>
      <c r="IPY278" s="3"/>
      <c r="IPZ278" s="3"/>
      <c r="IQA278" s="3"/>
      <c r="IQB278" s="3"/>
      <c r="IQC278" s="3"/>
      <c r="IQD278" s="3"/>
      <c r="IQE278" s="3"/>
      <c r="IQF278" s="3"/>
      <c r="IQG278" s="3"/>
      <c r="IQH278" s="3"/>
      <c r="IQI278" s="3"/>
      <c r="IQJ278" s="3"/>
      <c r="IQK278" s="3"/>
      <c r="IQL278" s="3"/>
      <c r="IQM278" s="3"/>
      <c r="IQN278" s="3"/>
      <c r="IQO278" s="3"/>
      <c r="IQP278" s="3"/>
      <c r="IQQ278" s="3"/>
      <c r="IQR278" s="3"/>
      <c r="IQS278" s="3"/>
      <c r="IQT278" s="3"/>
      <c r="IQU278" s="3"/>
      <c r="IQV278" s="3"/>
      <c r="IQW278" s="3"/>
      <c r="IQX278" s="3"/>
      <c r="IQY278" s="3"/>
      <c r="IQZ278" s="3"/>
      <c r="IRA278" s="3"/>
      <c r="IRB278" s="3"/>
      <c r="IRC278" s="3"/>
      <c r="IRD278" s="3"/>
      <c r="IRE278" s="3"/>
      <c r="IRF278" s="3"/>
      <c r="IRG278" s="3"/>
      <c r="IRH278" s="3"/>
      <c r="IRI278" s="3"/>
      <c r="IRJ278" s="3"/>
      <c r="IRK278" s="3"/>
      <c r="IRL278" s="3"/>
      <c r="IRM278" s="3"/>
      <c r="IRN278" s="3"/>
      <c r="IRO278" s="3"/>
      <c r="IRP278" s="3"/>
      <c r="IRQ278" s="3"/>
      <c r="IRR278" s="3"/>
      <c r="IRS278" s="3"/>
      <c r="IRT278" s="3"/>
      <c r="IRU278" s="3"/>
      <c r="IRV278" s="3"/>
      <c r="IRW278" s="3"/>
      <c r="IRX278" s="3"/>
      <c r="IRY278" s="3"/>
      <c r="IRZ278" s="3"/>
      <c r="ISA278" s="3"/>
      <c r="ISB278" s="3"/>
      <c r="ISC278" s="3"/>
      <c r="ISD278" s="3"/>
      <c r="ISE278" s="3"/>
      <c r="ISF278" s="3"/>
      <c r="ISG278" s="3"/>
      <c r="ISH278" s="3"/>
      <c r="ISI278" s="3"/>
      <c r="ISJ278" s="3"/>
      <c r="ISK278" s="3"/>
      <c r="ISL278" s="3"/>
      <c r="ISM278" s="3"/>
      <c r="ISN278" s="3"/>
      <c r="ISO278" s="3"/>
      <c r="ISP278" s="3"/>
      <c r="ISQ278" s="3"/>
      <c r="ISR278" s="3"/>
      <c r="ISS278" s="3"/>
      <c r="IST278" s="3"/>
      <c r="ISU278" s="3"/>
      <c r="ISV278" s="3"/>
      <c r="ISW278" s="3"/>
      <c r="ISX278" s="3"/>
      <c r="ISY278" s="3"/>
      <c r="ISZ278" s="3"/>
      <c r="ITA278" s="3"/>
      <c r="ITB278" s="3"/>
      <c r="ITC278" s="3"/>
      <c r="ITD278" s="3"/>
      <c r="ITE278" s="3"/>
      <c r="ITF278" s="3"/>
      <c r="ITG278" s="3"/>
      <c r="ITH278" s="3"/>
      <c r="ITI278" s="3"/>
      <c r="ITJ278" s="3"/>
      <c r="ITK278" s="3"/>
      <c r="ITL278" s="3"/>
      <c r="ITM278" s="3"/>
      <c r="ITN278" s="3"/>
      <c r="ITO278" s="3"/>
      <c r="ITP278" s="3"/>
      <c r="ITQ278" s="3"/>
      <c r="ITR278" s="3"/>
      <c r="ITS278" s="3"/>
      <c r="ITT278" s="3"/>
      <c r="ITU278" s="3"/>
      <c r="ITV278" s="3"/>
      <c r="ITW278" s="3"/>
      <c r="ITX278" s="3"/>
      <c r="ITY278" s="3"/>
      <c r="ITZ278" s="3"/>
      <c r="IUA278" s="3"/>
      <c r="IUB278" s="3"/>
      <c r="IUC278" s="3"/>
      <c r="IUD278" s="3"/>
      <c r="IUE278" s="3"/>
      <c r="IUF278" s="3"/>
      <c r="IUG278" s="3"/>
      <c r="IUH278" s="3"/>
      <c r="IUI278" s="3"/>
      <c r="IUJ278" s="3"/>
      <c r="IUK278" s="3"/>
      <c r="IUL278" s="3"/>
      <c r="IUM278" s="3"/>
      <c r="IUN278" s="3"/>
      <c r="IUO278" s="3"/>
      <c r="IUP278" s="3"/>
      <c r="IUQ278" s="3"/>
      <c r="IUR278" s="3"/>
      <c r="IUS278" s="3"/>
      <c r="IUT278" s="3"/>
      <c r="IUU278" s="3"/>
      <c r="IUV278" s="3"/>
      <c r="IUW278" s="3"/>
      <c r="IUX278" s="3"/>
      <c r="IUY278" s="3"/>
      <c r="IUZ278" s="3"/>
      <c r="IVA278" s="3"/>
      <c r="IVB278" s="3"/>
      <c r="IVC278" s="3"/>
      <c r="IVD278" s="3"/>
      <c r="IVE278" s="3"/>
      <c r="IVF278" s="3"/>
      <c r="IVG278" s="3"/>
      <c r="IVH278" s="3"/>
      <c r="IVI278" s="3"/>
      <c r="IVJ278" s="3"/>
      <c r="IVK278" s="3"/>
      <c r="IVL278" s="3"/>
      <c r="IVM278" s="3"/>
      <c r="IVN278" s="3"/>
      <c r="IVO278" s="3"/>
      <c r="IVP278" s="3"/>
      <c r="IVQ278" s="3"/>
      <c r="IVR278" s="3"/>
      <c r="IVS278" s="3"/>
      <c r="IVT278" s="3"/>
      <c r="IVU278" s="3"/>
      <c r="IVV278" s="3"/>
      <c r="IVW278" s="3"/>
      <c r="IVX278" s="3"/>
      <c r="IVY278" s="3"/>
      <c r="IVZ278" s="3"/>
      <c r="IWA278" s="3"/>
      <c r="IWB278" s="3"/>
      <c r="IWC278" s="3"/>
      <c r="IWD278" s="3"/>
      <c r="IWE278" s="3"/>
      <c r="IWF278" s="3"/>
      <c r="IWG278" s="3"/>
      <c r="IWH278" s="3"/>
      <c r="IWI278" s="3"/>
      <c r="IWJ278" s="3"/>
      <c r="IWK278" s="3"/>
      <c r="IWL278" s="3"/>
      <c r="IWM278" s="3"/>
      <c r="IWN278" s="3"/>
      <c r="IWO278" s="3"/>
      <c r="IWP278" s="3"/>
      <c r="IWQ278" s="3"/>
      <c r="IWR278" s="3"/>
      <c r="IWS278" s="3"/>
      <c r="IWT278" s="3"/>
      <c r="IWU278" s="3"/>
      <c r="IWV278" s="3"/>
      <c r="IWW278" s="3"/>
      <c r="IWX278" s="3"/>
      <c r="IWY278" s="3"/>
      <c r="IWZ278" s="3"/>
      <c r="IXA278" s="3"/>
      <c r="IXB278" s="3"/>
      <c r="IXC278" s="3"/>
      <c r="IXD278" s="3"/>
      <c r="IXE278" s="3"/>
      <c r="IXF278" s="3"/>
      <c r="IXG278" s="3"/>
      <c r="IXH278" s="3"/>
      <c r="IXI278" s="3"/>
      <c r="IXJ278" s="3"/>
      <c r="IXK278" s="3"/>
      <c r="IXL278" s="3"/>
      <c r="IXM278" s="3"/>
      <c r="IXN278" s="3"/>
      <c r="IXO278" s="3"/>
      <c r="IXP278" s="3"/>
      <c r="IXQ278" s="3"/>
      <c r="IXR278" s="3"/>
      <c r="IXS278" s="3"/>
      <c r="IXT278" s="3"/>
      <c r="IXU278" s="3"/>
      <c r="IXV278" s="3"/>
      <c r="IXW278" s="3"/>
      <c r="IXX278" s="3"/>
      <c r="IXY278" s="3"/>
      <c r="IXZ278" s="3"/>
      <c r="IYA278" s="3"/>
      <c r="IYB278" s="3"/>
      <c r="IYC278" s="3"/>
      <c r="IYD278" s="3"/>
      <c r="IYE278" s="3"/>
      <c r="IYF278" s="3"/>
      <c r="IYG278" s="3"/>
      <c r="IYH278" s="3"/>
      <c r="IYI278" s="3"/>
      <c r="IYJ278" s="3"/>
      <c r="IYK278" s="3"/>
      <c r="IYL278" s="3"/>
      <c r="IYM278" s="3"/>
      <c r="IYN278" s="3"/>
      <c r="IYO278" s="3"/>
      <c r="IYP278" s="3"/>
      <c r="IYQ278" s="3"/>
      <c r="IYR278" s="3"/>
      <c r="IYS278" s="3"/>
      <c r="IYT278" s="3"/>
      <c r="IYU278" s="3"/>
      <c r="IYV278" s="3"/>
      <c r="IYW278" s="3"/>
      <c r="IYX278" s="3"/>
      <c r="IYY278" s="3"/>
      <c r="IYZ278" s="3"/>
      <c r="IZA278" s="3"/>
      <c r="IZB278" s="3"/>
      <c r="IZC278" s="3"/>
      <c r="IZD278" s="3"/>
      <c r="IZE278" s="3"/>
      <c r="IZF278" s="3"/>
      <c r="IZG278" s="3"/>
      <c r="IZH278" s="3"/>
      <c r="IZI278" s="3"/>
      <c r="IZJ278" s="3"/>
      <c r="IZK278" s="3"/>
      <c r="IZL278" s="3"/>
      <c r="IZM278" s="3"/>
      <c r="IZN278" s="3"/>
      <c r="IZO278" s="3"/>
      <c r="IZP278" s="3"/>
      <c r="IZQ278" s="3"/>
      <c r="IZR278" s="3"/>
      <c r="IZS278" s="3"/>
      <c r="IZT278" s="3"/>
      <c r="IZU278" s="3"/>
      <c r="IZV278" s="3"/>
      <c r="IZW278" s="3"/>
      <c r="IZX278" s="3"/>
      <c r="IZY278" s="3"/>
      <c r="IZZ278" s="3"/>
      <c r="JAA278" s="3"/>
      <c r="JAB278" s="3"/>
      <c r="JAC278" s="3"/>
      <c r="JAD278" s="3"/>
      <c r="JAE278" s="3"/>
      <c r="JAF278" s="3"/>
      <c r="JAG278" s="3"/>
      <c r="JAH278" s="3"/>
      <c r="JAI278" s="3"/>
      <c r="JAJ278" s="3"/>
      <c r="JAK278" s="3"/>
      <c r="JAL278" s="3"/>
      <c r="JAM278" s="3"/>
      <c r="JAN278" s="3"/>
      <c r="JAO278" s="3"/>
      <c r="JAP278" s="3"/>
      <c r="JAQ278" s="3"/>
      <c r="JAR278" s="3"/>
      <c r="JAS278" s="3"/>
      <c r="JAT278" s="3"/>
      <c r="JAU278" s="3"/>
      <c r="JAV278" s="3"/>
      <c r="JAW278" s="3"/>
      <c r="JAX278" s="3"/>
      <c r="JAY278" s="3"/>
      <c r="JAZ278" s="3"/>
      <c r="JBA278" s="3"/>
      <c r="JBB278" s="3"/>
      <c r="JBC278" s="3"/>
      <c r="JBD278" s="3"/>
      <c r="JBE278" s="3"/>
      <c r="JBF278" s="3"/>
      <c r="JBG278" s="3"/>
      <c r="JBH278" s="3"/>
      <c r="JBI278" s="3"/>
      <c r="JBJ278" s="3"/>
      <c r="JBK278" s="3"/>
      <c r="JBL278" s="3"/>
      <c r="JBM278" s="3"/>
      <c r="JBN278" s="3"/>
      <c r="JBO278" s="3"/>
      <c r="JBP278" s="3"/>
      <c r="JBQ278" s="3"/>
      <c r="JBR278" s="3"/>
      <c r="JBS278" s="3"/>
      <c r="JBT278" s="3"/>
      <c r="JBU278" s="3"/>
      <c r="JBV278" s="3"/>
      <c r="JBW278" s="3"/>
      <c r="JBX278" s="3"/>
      <c r="JBY278" s="3"/>
      <c r="JBZ278" s="3"/>
      <c r="JCA278" s="3"/>
      <c r="JCB278" s="3"/>
      <c r="JCC278" s="3"/>
      <c r="JCD278" s="3"/>
      <c r="JCE278" s="3"/>
      <c r="JCF278" s="3"/>
      <c r="JCG278" s="3"/>
      <c r="JCH278" s="3"/>
      <c r="JCI278" s="3"/>
      <c r="JCJ278" s="3"/>
      <c r="JCK278" s="3"/>
      <c r="JCL278" s="3"/>
      <c r="JCM278" s="3"/>
      <c r="JCN278" s="3"/>
      <c r="JCO278" s="3"/>
      <c r="JCP278" s="3"/>
      <c r="JCQ278" s="3"/>
      <c r="JCR278" s="3"/>
      <c r="JCS278" s="3"/>
      <c r="JCT278" s="3"/>
      <c r="JCU278" s="3"/>
      <c r="JCV278" s="3"/>
      <c r="JCW278" s="3"/>
      <c r="JCX278" s="3"/>
      <c r="JCY278" s="3"/>
      <c r="JCZ278" s="3"/>
      <c r="JDA278" s="3"/>
      <c r="JDB278" s="3"/>
      <c r="JDC278" s="3"/>
      <c r="JDD278" s="3"/>
      <c r="JDE278" s="3"/>
      <c r="JDF278" s="3"/>
      <c r="JDG278" s="3"/>
      <c r="JDH278" s="3"/>
      <c r="JDI278" s="3"/>
      <c r="JDJ278" s="3"/>
      <c r="JDK278" s="3"/>
      <c r="JDL278" s="3"/>
      <c r="JDM278" s="3"/>
      <c r="JDN278" s="3"/>
      <c r="JDO278" s="3"/>
      <c r="JDP278" s="3"/>
      <c r="JDQ278" s="3"/>
      <c r="JDR278" s="3"/>
      <c r="JDS278" s="3"/>
      <c r="JDT278" s="3"/>
      <c r="JDU278" s="3"/>
      <c r="JDV278" s="3"/>
      <c r="JDW278" s="3"/>
      <c r="JDX278" s="3"/>
      <c r="JDY278" s="3"/>
      <c r="JDZ278" s="3"/>
      <c r="JEA278" s="3"/>
      <c r="JEB278" s="3"/>
      <c r="JEC278" s="3"/>
      <c r="JED278" s="3"/>
      <c r="JEE278" s="3"/>
      <c r="JEF278" s="3"/>
      <c r="JEG278" s="3"/>
      <c r="JEH278" s="3"/>
      <c r="JEI278" s="3"/>
      <c r="JEJ278" s="3"/>
      <c r="JEK278" s="3"/>
      <c r="JEL278" s="3"/>
      <c r="JEM278" s="3"/>
      <c r="JEN278" s="3"/>
      <c r="JEO278" s="3"/>
      <c r="JEP278" s="3"/>
      <c r="JEQ278" s="3"/>
      <c r="JER278" s="3"/>
      <c r="JES278" s="3"/>
      <c r="JET278" s="3"/>
      <c r="JEU278" s="3"/>
      <c r="JEV278" s="3"/>
      <c r="JEW278" s="3"/>
      <c r="JEX278" s="3"/>
      <c r="JEY278" s="3"/>
      <c r="JEZ278" s="3"/>
      <c r="JFA278" s="3"/>
      <c r="JFB278" s="3"/>
      <c r="JFC278" s="3"/>
      <c r="JFD278" s="3"/>
      <c r="JFE278" s="3"/>
      <c r="JFF278" s="3"/>
      <c r="JFG278" s="3"/>
      <c r="JFH278" s="3"/>
      <c r="JFI278" s="3"/>
      <c r="JFJ278" s="3"/>
      <c r="JFK278" s="3"/>
      <c r="JFL278" s="3"/>
      <c r="JFM278" s="3"/>
      <c r="JFN278" s="3"/>
      <c r="JFO278" s="3"/>
      <c r="JFP278" s="3"/>
      <c r="JFQ278" s="3"/>
      <c r="JFR278" s="3"/>
      <c r="JFS278" s="3"/>
      <c r="JFT278" s="3"/>
      <c r="JFU278" s="3"/>
      <c r="JFV278" s="3"/>
      <c r="JFW278" s="3"/>
      <c r="JFX278" s="3"/>
      <c r="JFY278" s="3"/>
      <c r="JFZ278" s="3"/>
      <c r="JGA278" s="3"/>
      <c r="JGB278" s="3"/>
      <c r="JGC278" s="3"/>
      <c r="JGD278" s="3"/>
      <c r="JGE278" s="3"/>
      <c r="JGF278" s="3"/>
      <c r="JGG278" s="3"/>
      <c r="JGH278" s="3"/>
      <c r="JGI278" s="3"/>
      <c r="JGJ278" s="3"/>
      <c r="JGK278" s="3"/>
      <c r="JGL278" s="3"/>
      <c r="JGM278" s="3"/>
      <c r="JGN278" s="3"/>
      <c r="JGO278" s="3"/>
      <c r="JGP278" s="3"/>
      <c r="JGQ278" s="3"/>
      <c r="JGR278" s="3"/>
      <c r="JGS278" s="3"/>
      <c r="JGT278" s="3"/>
      <c r="JGU278" s="3"/>
      <c r="JGV278" s="3"/>
      <c r="JGW278" s="3"/>
      <c r="JGX278" s="3"/>
      <c r="JGY278" s="3"/>
      <c r="JGZ278" s="3"/>
      <c r="JHA278" s="3"/>
      <c r="JHB278" s="3"/>
      <c r="JHC278" s="3"/>
      <c r="JHD278" s="3"/>
      <c r="JHE278" s="3"/>
      <c r="JHF278" s="3"/>
      <c r="JHG278" s="3"/>
      <c r="JHH278" s="3"/>
      <c r="JHI278" s="3"/>
      <c r="JHJ278" s="3"/>
      <c r="JHK278" s="3"/>
      <c r="JHL278" s="3"/>
      <c r="JHM278" s="3"/>
      <c r="JHN278" s="3"/>
      <c r="JHO278" s="3"/>
      <c r="JHP278" s="3"/>
      <c r="JHQ278" s="3"/>
      <c r="JHR278" s="3"/>
      <c r="JHS278" s="3"/>
      <c r="JHT278" s="3"/>
      <c r="JHU278" s="3"/>
      <c r="JHV278" s="3"/>
      <c r="JHW278" s="3"/>
      <c r="JHX278" s="3"/>
      <c r="JHY278" s="3"/>
      <c r="JHZ278" s="3"/>
      <c r="JIA278" s="3"/>
      <c r="JIB278" s="3"/>
      <c r="JIC278" s="3"/>
      <c r="JID278" s="3"/>
      <c r="JIE278" s="3"/>
      <c r="JIF278" s="3"/>
      <c r="JIG278" s="3"/>
      <c r="JIH278" s="3"/>
      <c r="JII278" s="3"/>
      <c r="JIJ278" s="3"/>
      <c r="JIK278" s="3"/>
      <c r="JIL278" s="3"/>
      <c r="JIM278" s="3"/>
      <c r="JIN278" s="3"/>
      <c r="JIO278" s="3"/>
      <c r="JIP278" s="3"/>
      <c r="JIQ278" s="3"/>
      <c r="JIR278" s="3"/>
      <c r="JIS278" s="3"/>
      <c r="JIT278" s="3"/>
      <c r="JIU278" s="3"/>
      <c r="JIV278" s="3"/>
      <c r="JIW278" s="3"/>
      <c r="JIX278" s="3"/>
      <c r="JIY278" s="3"/>
      <c r="JIZ278" s="3"/>
      <c r="JJA278" s="3"/>
      <c r="JJB278" s="3"/>
      <c r="JJC278" s="3"/>
      <c r="JJD278" s="3"/>
      <c r="JJE278" s="3"/>
      <c r="JJF278" s="3"/>
      <c r="JJG278" s="3"/>
      <c r="JJH278" s="3"/>
      <c r="JJI278" s="3"/>
      <c r="JJJ278" s="3"/>
      <c r="JJK278" s="3"/>
      <c r="JJL278" s="3"/>
      <c r="JJM278" s="3"/>
      <c r="JJN278" s="3"/>
      <c r="JJO278" s="3"/>
      <c r="JJP278" s="3"/>
      <c r="JJQ278" s="3"/>
      <c r="JJR278" s="3"/>
      <c r="JJS278" s="3"/>
      <c r="JJT278" s="3"/>
      <c r="JJU278" s="3"/>
      <c r="JJV278" s="3"/>
      <c r="JJW278" s="3"/>
      <c r="JJX278" s="3"/>
      <c r="JJY278" s="3"/>
      <c r="JJZ278" s="3"/>
      <c r="JKA278" s="3"/>
      <c r="JKB278" s="3"/>
      <c r="JKC278" s="3"/>
      <c r="JKD278" s="3"/>
      <c r="JKE278" s="3"/>
      <c r="JKF278" s="3"/>
      <c r="JKG278" s="3"/>
      <c r="JKH278" s="3"/>
      <c r="JKI278" s="3"/>
      <c r="JKJ278" s="3"/>
      <c r="JKK278" s="3"/>
      <c r="JKL278" s="3"/>
      <c r="JKM278" s="3"/>
      <c r="JKN278" s="3"/>
      <c r="JKO278" s="3"/>
      <c r="JKP278" s="3"/>
      <c r="JKQ278" s="3"/>
      <c r="JKR278" s="3"/>
      <c r="JKS278" s="3"/>
      <c r="JKT278" s="3"/>
      <c r="JKU278" s="3"/>
      <c r="JKV278" s="3"/>
      <c r="JKW278" s="3"/>
      <c r="JKX278" s="3"/>
      <c r="JKY278" s="3"/>
      <c r="JKZ278" s="3"/>
      <c r="JLA278" s="3"/>
      <c r="JLB278" s="3"/>
      <c r="JLC278" s="3"/>
      <c r="JLD278" s="3"/>
      <c r="JLE278" s="3"/>
      <c r="JLF278" s="3"/>
      <c r="JLG278" s="3"/>
      <c r="JLH278" s="3"/>
      <c r="JLI278" s="3"/>
      <c r="JLJ278" s="3"/>
      <c r="JLK278" s="3"/>
      <c r="JLL278" s="3"/>
      <c r="JLM278" s="3"/>
      <c r="JLN278" s="3"/>
      <c r="JLO278" s="3"/>
      <c r="JLP278" s="3"/>
      <c r="JLQ278" s="3"/>
      <c r="JLR278" s="3"/>
      <c r="JLS278" s="3"/>
      <c r="JLT278" s="3"/>
      <c r="JLU278" s="3"/>
      <c r="JLV278" s="3"/>
      <c r="JLW278" s="3"/>
      <c r="JLX278" s="3"/>
      <c r="JLY278" s="3"/>
      <c r="JLZ278" s="3"/>
      <c r="JMA278" s="3"/>
      <c r="JMB278" s="3"/>
      <c r="JMC278" s="3"/>
      <c r="JMD278" s="3"/>
      <c r="JME278" s="3"/>
      <c r="JMF278" s="3"/>
      <c r="JMG278" s="3"/>
      <c r="JMH278" s="3"/>
      <c r="JMI278" s="3"/>
      <c r="JMJ278" s="3"/>
      <c r="JMK278" s="3"/>
      <c r="JML278" s="3"/>
      <c r="JMM278" s="3"/>
      <c r="JMN278" s="3"/>
      <c r="JMO278" s="3"/>
      <c r="JMP278" s="3"/>
      <c r="JMQ278" s="3"/>
      <c r="JMR278" s="3"/>
      <c r="JMS278" s="3"/>
      <c r="JMT278" s="3"/>
      <c r="JMU278" s="3"/>
      <c r="JMV278" s="3"/>
      <c r="JMW278" s="3"/>
      <c r="JMX278" s="3"/>
      <c r="JMY278" s="3"/>
      <c r="JMZ278" s="3"/>
      <c r="JNA278" s="3"/>
      <c r="JNB278" s="3"/>
      <c r="JNC278" s="3"/>
      <c r="JND278" s="3"/>
      <c r="JNE278" s="3"/>
      <c r="JNF278" s="3"/>
      <c r="JNG278" s="3"/>
      <c r="JNH278" s="3"/>
      <c r="JNI278" s="3"/>
      <c r="JNJ278" s="3"/>
      <c r="JNK278" s="3"/>
      <c r="JNL278" s="3"/>
      <c r="JNM278" s="3"/>
      <c r="JNN278" s="3"/>
      <c r="JNO278" s="3"/>
      <c r="JNP278" s="3"/>
      <c r="JNQ278" s="3"/>
      <c r="JNR278" s="3"/>
      <c r="JNS278" s="3"/>
      <c r="JNT278" s="3"/>
      <c r="JNU278" s="3"/>
      <c r="JNV278" s="3"/>
      <c r="JNW278" s="3"/>
      <c r="JNX278" s="3"/>
      <c r="JNY278" s="3"/>
      <c r="JNZ278" s="3"/>
      <c r="JOA278" s="3"/>
      <c r="JOB278" s="3"/>
      <c r="JOC278" s="3"/>
      <c r="JOD278" s="3"/>
      <c r="JOE278" s="3"/>
      <c r="JOF278" s="3"/>
      <c r="JOG278" s="3"/>
      <c r="JOH278" s="3"/>
      <c r="JOI278" s="3"/>
      <c r="JOJ278" s="3"/>
      <c r="JOK278" s="3"/>
      <c r="JOL278" s="3"/>
      <c r="JOM278" s="3"/>
      <c r="JON278" s="3"/>
      <c r="JOO278" s="3"/>
      <c r="JOP278" s="3"/>
      <c r="JOQ278" s="3"/>
      <c r="JOR278" s="3"/>
      <c r="JOS278" s="3"/>
      <c r="JOT278" s="3"/>
      <c r="JOU278" s="3"/>
      <c r="JOV278" s="3"/>
      <c r="JOW278" s="3"/>
      <c r="JOX278" s="3"/>
      <c r="JOY278" s="3"/>
      <c r="JOZ278" s="3"/>
      <c r="JPA278" s="3"/>
      <c r="JPB278" s="3"/>
      <c r="JPC278" s="3"/>
      <c r="JPD278" s="3"/>
      <c r="JPE278" s="3"/>
      <c r="JPF278" s="3"/>
      <c r="JPG278" s="3"/>
      <c r="JPH278" s="3"/>
      <c r="JPI278" s="3"/>
      <c r="JPJ278" s="3"/>
      <c r="JPK278" s="3"/>
      <c r="JPL278" s="3"/>
      <c r="JPM278" s="3"/>
      <c r="JPN278" s="3"/>
      <c r="JPO278" s="3"/>
      <c r="JPP278" s="3"/>
      <c r="JPQ278" s="3"/>
      <c r="JPR278" s="3"/>
      <c r="JPS278" s="3"/>
      <c r="JPT278" s="3"/>
      <c r="JPU278" s="3"/>
      <c r="JPV278" s="3"/>
      <c r="JPW278" s="3"/>
      <c r="JPX278" s="3"/>
      <c r="JPY278" s="3"/>
      <c r="JPZ278" s="3"/>
      <c r="JQA278" s="3"/>
      <c r="JQB278" s="3"/>
      <c r="JQC278" s="3"/>
      <c r="JQD278" s="3"/>
      <c r="JQE278" s="3"/>
      <c r="JQF278" s="3"/>
      <c r="JQG278" s="3"/>
      <c r="JQH278" s="3"/>
      <c r="JQI278" s="3"/>
      <c r="JQJ278" s="3"/>
      <c r="JQK278" s="3"/>
      <c r="JQL278" s="3"/>
      <c r="JQM278" s="3"/>
      <c r="JQN278" s="3"/>
      <c r="JQO278" s="3"/>
      <c r="JQP278" s="3"/>
      <c r="JQQ278" s="3"/>
      <c r="JQR278" s="3"/>
      <c r="JQS278" s="3"/>
      <c r="JQT278" s="3"/>
      <c r="JQU278" s="3"/>
      <c r="JQV278" s="3"/>
      <c r="JQW278" s="3"/>
      <c r="JQX278" s="3"/>
      <c r="JQY278" s="3"/>
      <c r="JQZ278" s="3"/>
      <c r="JRA278" s="3"/>
      <c r="JRB278" s="3"/>
      <c r="JRC278" s="3"/>
      <c r="JRD278" s="3"/>
      <c r="JRE278" s="3"/>
      <c r="JRF278" s="3"/>
      <c r="JRG278" s="3"/>
      <c r="JRH278" s="3"/>
      <c r="JRI278" s="3"/>
      <c r="JRJ278" s="3"/>
      <c r="JRK278" s="3"/>
      <c r="JRL278" s="3"/>
      <c r="JRM278" s="3"/>
      <c r="JRN278" s="3"/>
      <c r="JRO278" s="3"/>
      <c r="JRP278" s="3"/>
      <c r="JRQ278" s="3"/>
      <c r="JRR278" s="3"/>
      <c r="JRS278" s="3"/>
      <c r="JRT278" s="3"/>
      <c r="JRU278" s="3"/>
      <c r="JRV278" s="3"/>
      <c r="JRW278" s="3"/>
      <c r="JRX278" s="3"/>
      <c r="JRY278" s="3"/>
      <c r="JRZ278" s="3"/>
      <c r="JSA278" s="3"/>
      <c r="JSB278" s="3"/>
      <c r="JSC278" s="3"/>
      <c r="JSD278" s="3"/>
      <c r="JSE278" s="3"/>
      <c r="JSF278" s="3"/>
      <c r="JSG278" s="3"/>
      <c r="JSH278" s="3"/>
      <c r="JSI278" s="3"/>
      <c r="JSJ278" s="3"/>
      <c r="JSK278" s="3"/>
      <c r="JSL278" s="3"/>
      <c r="JSM278" s="3"/>
      <c r="JSN278" s="3"/>
      <c r="JSO278" s="3"/>
      <c r="JSP278" s="3"/>
      <c r="JSQ278" s="3"/>
      <c r="JSR278" s="3"/>
      <c r="JSS278" s="3"/>
      <c r="JST278" s="3"/>
      <c r="JSU278" s="3"/>
      <c r="JSV278" s="3"/>
      <c r="JSW278" s="3"/>
      <c r="JSX278" s="3"/>
      <c r="JSY278" s="3"/>
      <c r="JSZ278" s="3"/>
      <c r="JTA278" s="3"/>
      <c r="JTB278" s="3"/>
      <c r="JTC278" s="3"/>
      <c r="JTD278" s="3"/>
      <c r="JTE278" s="3"/>
      <c r="JTF278" s="3"/>
      <c r="JTG278" s="3"/>
      <c r="JTH278" s="3"/>
      <c r="JTI278" s="3"/>
      <c r="JTJ278" s="3"/>
      <c r="JTK278" s="3"/>
      <c r="JTL278" s="3"/>
      <c r="JTM278" s="3"/>
      <c r="JTN278" s="3"/>
      <c r="JTO278" s="3"/>
      <c r="JTP278" s="3"/>
      <c r="JTQ278" s="3"/>
      <c r="JTR278" s="3"/>
      <c r="JTS278" s="3"/>
      <c r="JTT278" s="3"/>
      <c r="JTU278" s="3"/>
      <c r="JTV278" s="3"/>
      <c r="JTW278" s="3"/>
      <c r="JTX278" s="3"/>
      <c r="JTY278" s="3"/>
      <c r="JTZ278" s="3"/>
      <c r="JUA278" s="3"/>
      <c r="JUB278" s="3"/>
      <c r="JUC278" s="3"/>
      <c r="JUD278" s="3"/>
      <c r="JUE278" s="3"/>
      <c r="JUF278" s="3"/>
      <c r="JUG278" s="3"/>
      <c r="JUH278" s="3"/>
      <c r="JUI278" s="3"/>
      <c r="JUJ278" s="3"/>
      <c r="JUK278" s="3"/>
      <c r="JUL278" s="3"/>
      <c r="JUM278" s="3"/>
      <c r="JUN278" s="3"/>
      <c r="JUO278" s="3"/>
      <c r="JUP278" s="3"/>
      <c r="JUQ278" s="3"/>
      <c r="JUR278" s="3"/>
      <c r="JUS278" s="3"/>
      <c r="JUT278" s="3"/>
      <c r="JUU278" s="3"/>
      <c r="JUV278" s="3"/>
      <c r="JUW278" s="3"/>
      <c r="JUX278" s="3"/>
      <c r="JUY278" s="3"/>
      <c r="JUZ278" s="3"/>
      <c r="JVA278" s="3"/>
      <c r="JVB278" s="3"/>
      <c r="JVC278" s="3"/>
      <c r="JVD278" s="3"/>
      <c r="JVE278" s="3"/>
      <c r="JVF278" s="3"/>
      <c r="JVG278" s="3"/>
      <c r="JVH278" s="3"/>
      <c r="JVI278" s="3"/>
      <c r="JVJ278" s="3"/>
      <c r="JVK278" s="3"/>
      <c r="JVL278" s="3"/>
      <c r="JVM278" s="3"/>
      <c r="JVN278" s="3"/>
      <c r="JVO278" s="3"/>
      <c r="JVP278" s="3"/>
      <c r="JVQ278" s="3"/>
      <c r="JVR278" s="3"/>
      <c r="JVS278" s="3"/>
      <c r="JVT278" s="3"/>
      <c r="JVU278" s="3"/>
      <c r="JVV278" s="3"/>
      <c r="JVW278" s="3"/>
      <c r="JVX278" s="3"/>
      <c r="JVY278" s="3"/>
      <c r="JVZ278" s="3"/>
      <c r="JWA278" s="3"/>
      <c r="JWB278" s="3"/>
      <c r="JWC278" s="3"/>
      <c r="JWD278" s="3"/>
      <c r="JWE278" s="3"/>
      <c r="JWF278" s="3"/>
      <c r="JWG278" s="3"/>
      <c r="JWH278" s="3"/>
      <c r="JWI278" s="3"/>
      <c r="JWJ278" s="3"/>
      <c r="JWK278" s="3"/>
      <c r="JWL278" s="3"/>
      <c r="JWM278" s="3"/>
      <c r="JWN278" s="3"/>
      <c r="JWO278" s="3"/>
      <c r="JWP278" s="3"/>
      <c r="JWQ278" s="3"/>
      <c r="JWR278" s="3"/>
      <c r="JWS278" s="3"/>
      <c r="JWT278" s="3"/>
      <c r="JWU278" s="3"/>
      <c r="JWV278" s="3"/>
      <c r="JWW278" s="3"/>
      <c r="JWX278" s="3"/>
      <c r="JWY278" s="3"/>
      <c r="JWZ278" s="3"/>
      <c r="JXA278" s="3"/>
      <c r="JXB278" s="3"/>
      <c r="JXC278" s="3"/>
      <c r="JXD278" s="3"/>
      <c r="JXE278" s="3"/>
      <c r="JXF278" s="3"/>
      <c r="JXG278" s="3"/>
      <c r="JXH278" s="3"/>
      <c r="JXI278" s="3"/>
      <c r="JXJ278" s="3"/>
      <c r="JXK278" s="3"/>
      <c r="JXL278" s="3"/>
      <c r="JXM278" s="3"/>
      <c r="JXN278" s="3"/>
      <c r="JXO278" s="3"/>
      <c r="JXP278" s="3"/>
      <c r="JXQ278" s="3"/>
      <c r="JXR278" s="3"/>
      <c r="JXS278" s="3"/>
      <c r="JXT278" s="3"/>
      <c r="JXU278" s="3"/>
      <c r="JXV278" s="3"/>
      <c r="JXW278" s="3"/>
      <c r="JXX278" s="3"/>
      <c r="JXY278" s="3"/>
      <c r="JXZ278" s="3"/>
      <c r="JYA278" s="3"/>
      <c r="JYB278" s="3"/>
      <c r="JYC278" s="3"/>
      <c r="JYD278" s="3"/>
      <c r="JYE278" s="3"/>
      <c r="JYF278" s="3"/>
      <c r="JYG278" s="3"/>
      <c r="JYH278" s="3"/>
      <c r="JYI278" s="3"/>
      <c r="JYJ278" s="3"/>
      <c r="JYK278" s="3"/>
      <c r="JYL278" s="3"/>
      <c r="JYM278" s="3"/>
      <c r="JYN278" s="3"/>
      <c r="JYO278" s="3"/>
      <c r="JYP278" s="3"/>
      <c r="JYQ278" s="3"/>
      <c r="JYR278" s="3"/>
      <c r="JYS278" s="3"/>
      <c r="JYT278" s="3"/>
      <c r="JYU278" s="3"/>
      <c r="JYV278" s="3"/>
      <c r="JYW278" s="3"/>
      <c r="JYX278" s="3"/>
      <c r="JYY278" s="3"/>
      <c r="JYZ278" s="3"/>
      <c r="JZA278" s="3"/>
      <c r="JZB278" s="3"/>
      <c r="JZC278" s="3"/>
      <c r="JZD278" s="3"/>
      <c r="JZE278" s="3"/>
      <c r="JZF278" s="3"/>
      <c r="JZG278" s="3"/>
      <c r="JZH278" s="3"/>
      <c r="JZI278" s="3"/>
      <c r="JZJ278" s="3"/>
      <c r="JZK278" s="3"/>
      <c r="JZL278" s="3"/>
      <c r="JZM278" s="3"/>
      <c r="JZN278" s="3"/>
      <c r="JZO278" s="3"/>
      <c r="JZP278" s="3"/>
      <c r="JZQ278" s="3"/>
      <c r="JZR278" s="3"/>
      <c r="JZS278" s="3"/>
      <c r="JZT278" s="3"/>
      <c r="JZU278" s="3"/>
      <c r="JZV278" s="3"/>
      <c r="JZW278" s="3"/>
      <c r="JZX278" s="3"/>
      <c r="JZY278" s="3"/>
      <c r="JZZ278" s="3"/>
      <c r="KAA278" s="3"/>
      <c r="KAB278" s="3"/>
      <c r="KAC278" s="3"/>
      <c r="KAD278" s="3"/>
      <c r="KAE278" s="3"/>
      <c r="KAF278" s="3"/>
      <c r="KAG278" s="3"/>
      <c r="KAH278" s="3"/>
      <c r="KAI278" s="3"/>
      <c r="KAJ278" s="3"/>
      <c r="KAK278" s="3"/>
      <c r="KAL278" s="3"/>
      <c r="KAM278" s="3"/>
      <c r="KAN278" s="3"/>
      <c r="KAO278" s="3"/>
      <c r="KAP278" s="3"/>
      <c r="KAQ278" s="3"/>
      <c r="KAR278" s="3"/>
      <c r="KAS278" s="3"/>
      <c r="KAT278" s="3"/>
      <c r="KAU278" s="3"/>
      <c r="KAV278" s="3"/>
      <c r="KAW278" s="3"/>
      <c r="KAX278" s="3"/>
      <c r="KAY278" s="3"/>
      <c r="KAZ278" s="3"/>
      <c r="KBA278" s="3"/>
      <c r="KBB278" s="3"/>
      <c r="KBC278" s="3"/>
      <c r="KBD278" s="3"/>
      <c r="KBE278" s="3"/>
      <c r="KBF278" s="3"/>
      <c r="KBG278" s="3"/>
      <c r="KBH278" s="3"/>
      <c r="KBI278" s="3"/>
      <c r="KBJ278" s="3"/>
      <c r="KBK278" s="3"/>
      <c r="KBL278" s="3"/>
      <c r="KBM278" s="3"/>
      <c r="KBN278" s="3"/>
      <c r="KBO278" s="3"/>
      <c r="KBP278" s="3"/>
      <c r="KBQ278" s="3"/>
      <c r="KBR278" s="3"/>
      <c r="KBS278" s="3"/>
      <c r="KBT278" s="3"/>
      <c r="KBU278" s="3"/>
      <c r="KBV278" s="3"/>
      <c r="KBW278" s="3"/>
      <c r="KBX278" s="3"/>
      <c r="KBY278" s="3"/>
      <c r="KBZ278" s="3"/>
      <c r="KCA278" s="3"/>
      <c r="KCB278" s="3"/>
      <c r="KCC278" s="3"/>
      <c r="KCD278" s="3"/>
      <c r="KCE278" s="3"/>
      <c r="KCF278" s="3"/>
      <c r="KCG278" s="3"/>
      <c r="KCH278" s="3"/>
      <c r="KCI278" s="3"/>
      <c r="KCJ278" s="3"/>
      <c r="KCK278" s="3"/>
      <c r="KCL278" s="3"/>
      <c r="KCM278" s="3"/>
      <c r="KCN278" s="3"/>
      <c r="KCO278" s="3"/>
      <c r="KCP278" s="3"/>
      <c r="KCQ278" s="3"/>
      <c r="KCR278" s="3"/>
      <c r="KCS278" s="3"/>
      <c r="KCT278" s="3"/>
      <c r="KCU278" s="3"/>
      <c r="KCV278" s="3"/>
      <c r="KCW278" s="3"/>
      <c r="KCX278" s="3"/>
      <c r="KCY278" s="3"/>
      <c r="KCZ278" s="3"/>
      <c r="KDA278" s="3"/>
      <c r="KDB278" s="3"/>
      <c r="KDC278" s="3"/>
      <c r="KDD278" s="3"/>
      <c r="KDE278" s="3"/>
      <c r="KDF278" s="3"/>
      <c r="KDG278" s="3"/>
      <c r="KDH278" s="3"/>
      <c r="KDI278" s="3"/>
      <c r="KDJ278" s="3"/>
      <c r="KDK278" s="3"/>
      <c r="KDL278" s="3"/>
      <c r="KDM278" s="3"/>
      <c r="KDN278" s="3"/>
      <c r="KDO278" s="3"/>
      <c r="KDP278" s="3"/>
      <c r="KDQ278" s="3"/>
      <c r="KDR278" s="3"/>
      <c r="KDS278" s="3"/>
      <c r="KDT278" s="3"/>
      <c r="KDU278" s="3"/>
      <c r="KDV278" s="3"/>
      <c r="KDW278" s="3"/>
      <c r="KDX278" s="3"/>
      <c r="KDY278" s="3"/>
      <c r="KDZ278" s="3"/>
      <c r="KEA278" s="3"/>
      <c r="KEB278" s="3"/>
      <c r="KEC278" s="3"/>
      <c r="KED278" s="3"/>
      <c r="KEE278" s="3"/>
      <c r="KEF278" s="3"/>
      <c r="KEG278" s="3"/>
      <c r="KEH278" s="3"/>
      <c r="KEI278" s="3"/>
      <c r="KEJ278" s="3"/>
      <c r="KEK278" s="3"/>
      <c r="KEL278" s="3"/>
      <c r="KEM278" s="3"/>
      <c r="KEN278" s="3"/>
      <c r="KEO278" s="3"/>
      <c r="KEP278" s="3"/>
      <c r="KEQ278" s="3"/>
      <c r="KER278" s="3"/>
      <c r="KES278" s="3"/>
      <c r="KET278" s="3"/>
      <c r="KEU278" s="3"/>
      <c r="KEV278" s="3"/>
      <c r="KEW278" s="3"/>
      <c r="KEX278" s="3"/>
      <c r="KEY278" s="3"/>
      <c r="KEZ278" s="3"/>
      <c r="KFA278" s="3"/>
      <c r="KFB278" s="3"/>
      <c r="KFC278" s="3"/>
      <c r="KFD278" s="3"/>
      <c r="KFE278" s="3"/>
      <c r="KFF278" s="3"/>
      <c r="KFG278" s="3"/>
      <c r="KFH278" s="3"/>
      <c r="KFI278" s="3"/>
      <c r="KFJ278" s="3"/>
      <c r="KFK278" s="3"/>
      <c r="KFL278" s="3"/>
      <c r="KFM278" s="3"/>
      <c r="KFN278" s="3"/>
      <c r="KFO278" s="3"/>
      <c r="KFP278" s="3"/>
      <c r="KFQ278" s="3"/>
      <c r="KFR278" s="3"/>
      <c r="KFS278" s="3"/>
      <c r="KFT278" s="3"/>
      <c r="KFU278" s="3"/>
      <c r="KFV278" s="3"/>
      <c r="KFW278" s="3"/>
      <c r="KFX278" s="3"/>
      <c r="KFY278" s="3"/>
      <c r="KFZ278" s="3"/>
      <c r="KGA278" s="3"/>
      <c r="KGB278" s="3"/>
      <c r="KGC278" s="3"/>
      <c r="KGD278" s="3"/>
      <c r="KGE278" s="3"/>
      <c r="KGF278" s="3"/>
      <c r="KGG278" s="3"/>
      <c r="KGH278" s="3"/>
      <c r="KGI278" s="3"/>
      <c r="KGJ278" s="3"/>
      <c r="KGK278" s="3"/>
      <c r="KGL278" s="3"/>
      <c r="KGM278" s="3"/>
      <c r="KGN278" s="3"/>
      <c r="KGO278" s="3"/>
      <c r="KGP278" s="3"/>
      <c r="KGQ278" s="3"/>
      <c r="KGR278" s="3"/>
      <c r="KGS278" s="3"/>
      <c r="KGT278" s="3"/>
      <c r="KGU278" s="3"/>
      <c r="KGV278" s="3"/>
      <c r="KGW278" s="3"/>
      <c r="KGX278" s="3"/>
      <c r="KGY278" s="3"/>
      <c r="KGZ278" s="3"/>
      <c r="KHA278" s="3"/>
      <c r="KHB278" s="3"/>
      <c r="KHC278" s="3"/>
      <c r="KHD278" s="3"/>
      <c r="KHE278" s="3"/>
      <c r="KHF278" s="3"/>
      <c r="KHG278" s="3"/>
      <c r="KHH278" s="3"/>
      <c r="KHI278" s="3"/>
      <c r="KHJ278" s="3"/>
      <c r="KHK278" s="3"/>
      <c r="KHL278" s="3"/>
      <c r="KHM278" s="3"/>
      <c r="KHN278" s="3"/>
      <c r="KHO278" s="3"/>
      <c r="KHP278" s="3"/>
      <c r="KHQ278" s="3"/>
      <c r="KHR278" s="3"/>
      <c r="KHS278" s="3"/>
      <c r="KHT278" s="3"/>
      <c r="KHU278" s="3"/>
      <c r="KHV278" s="3"/>
      <c r="KHW278" s="3"/>
      <c r="KHX278" s="3"/>
      <c r="KHY278" s="3"/>
      <c r="KHZ278" s="3"/>
      <c r="KIA278" s="3"/>
      <c r="KIB278" s="3"/>
      <c r="KIC278" s="3"/>
      <c r="KID278" s="3"/>
      <c r="KIE278" s="3"/>
      <c r="KIF278" s="3"/>
      <c r="KIG278" s="3"/>
      <c r="KIH278" s="3"/>
      <c r="KII278" s="3"/>
      <c r="KIJ278" s="3"/>
      <c r="KIK278" s="3"/>
      <c r="KIL278" s="3"/>
      <c r="KIM278" s="3"/>
      <c r="KIN278" s="3"/>
      <c r="KIO278" s="3"/>
      <c r="KIP278" s="3"/>
      <c r="KIQ278" s="3"/>
      <c r="KIR278" s="3"/>
      <c r="KIS278" s="3"/>
      <c r="KIT278" s="3"/>
      <c r="KIU278" s="3"/>
      <c r="KIV278" s="3"/>
      <c r="KIW278" s="3"/>
      <c r="KIX278" s="3"/>
      <c r="KIY278" s="3"/>
      <c r="KIZ278" s="3"/>
      <c r="KJA278" s="3"/>
      <c r="KJB278" s="3"/>
      <c r="KJC278" s="3"/>
      <c r="KJD278" s="3"/>
      <c r="KJE278" s="3"/>
      <c r="KJF278" s="3"/>
      <c r="KJG278" s="3"/>
      <c r="KJH278" s="3"/>
      <c r="KJI278" s="3"/>
      <c r="KJJ278" s="3"/>
      <c r="KJK278" s="3"/>
      <c r="KJL278" s="3"/>
      <c r="KJM278" s="3"/>
      <c r="KJN278" s="3"/>
      <c r="KJO278" s="3"/>
      <c r="KJP278" s="3"/>
      <c r="KJQ278" s="3"/>
      <c r="KJR278" s="3"/>
      <c r="KJS278" s="3"/>
      <c r="KJT278" s="3"/>
      <c r="KJU278" s="3"/>
      <c r="KJV278" s="3"/>
      <c r="KJW278" s="3"/>
      <c r="KJX278" s="3"/>
      <c r="KJY278" s="3"/>
      <c r="KJZ278" s="3"/>
      <c r="KKA278" s="3"/>
      <c r="KKB278" s="3"/>
      <c r="KKC278" s="3"/>
      <c r="KKD278" s="3"/>
      <c r="KKE278" s="3"/>
      <c r="KKF278" s="3"/>
      <c r="KKG278" s="3"/>
      <c r="KKH278" s="3"/>
      <c r="KKI278" s="3"/>
      <c r="KKJ278" s="3"/>
      <c r="KKK278" s="3"/>
      <c r="KKL278" s="3"/>
      <c r="KKM278" s="3"/>
      <c r="KKN278" s="3"/>
      <c r="KKO278" s="3"/>
      <c r="KKP278" s="3"/>
      <c r="KKQ278" s="3"/>
      <c r="KKR278" s="3"/>
      <c r="KKS278" s="3"/>
      <c r="KKT278" s="3"/>
      <c r="KKU278" s="3"/>
      <c r="KKV278" s="3"/>
      <c r="KKW278" s="3"/>
      <c r="KKX278" s="3"/>
      <c r="KKY278" s="3"/>
      <c r="KKZ278" s="3"/>
      <c r="KLA278" s="3"/>
      <c r="KLB278" s="3"/>
      <c r="KLC278" s="3"/>
      <c r="KLD278" s="3"/>
      <c r="KLE278" s="3"/>
      <c r="KLF278" s="3"/>
      <c r="KLG278" s="3"/>
      <c r="KLH278" s="3"/>
      <c r="KLI278" s="3"/>
      <c r="KLJ278" s="3"/>
      <c r="KLK278" s="3"/>
      <c r="KLL278" s="3"/>
      <c r="KLM278" s="3"/>
      <c r="KLN278" s="3"/>
      <c r="KLO278" s="3"/>
      <c r="KLP278" s="3"/>
      <c r="KLQ278" s="3"/>
      <c r="KLR278" s="3"/>
      <c r="KLS278" s="3"/>
      <c r="KLT278" s="3"/>
      <c r="KLU278" s="3"/>
      <c r="KLV278" s="3"/>
      <c r="KLW278" s="3"/>
      <c r="KLX278" s="3"/>
      <c r="KLY278" s="3"/>
      <c r="KLZ278" s="3"/>
      <c r="KMA278" s="3"/>
      <c r="KMB278" s="3"/>
      <c r="KMC278" s="3"/>
      <c r="KMD278" s="3"/>
      <c r="KME278" s="3"/>
      <c r="KMF278" s="3"/>
      <c r="KMG278" s="3"/>
      <c r="KMH278" s="3"/>
      <c r="KMI278" s="3"/>
      <c r="KMJ278" s="3"/>
      <c r="KMK278" s="3"/>
      <c r="KML278" s="3"/>
      <c r="KMM278" s="3"/>
      <c r="KMN278" s="3"/>
      <c r="KMO278" s="3"/>
      <c r="KMP278" s="3"/>
      <c r="KMQ278" s="3"/>
      <c r="KMR278" s="3"/>
      <c r="KMS278" s="3"/>
      <c r="KMT278" s="3"/>
      <c r="KMU278" s="3"/>
      <c r="KMV278" s="3"/>
      <c r="KMW278" s="3"/>
      <c r="KMX278" s="3"/>
      <c r="KMY278" s="3"/>
      <c r="KMZ278" s="3"/>
      <c r="KNA278" s="3"/>
      <c r="KNB278" s="3"/>
      <c r="KNC278" s="3"/>
      <c r="KND278" s="3"/>
      <c r="KNE278" s="3"/>
      <c r="KNF278" s="3"/>
      <c r="KNG278" s="3"/>
      <c r="KNH278" s="3"/>
      <c r="KNI278" s="3"/>
      <c r="KNJ278" s="3"/>
      <c r="KNK278" s="3"/>
      <c r="KNL278" s="3"/>
      <c r="KNM278" s="3"/>
      <c r="KNN278" s="3"/>
      <c r="KNO278" s="3"/>
      <c r="KNP278" s="3"/>
      <c r="KNQ278" s="3"/>
      <c r="KNR278" s="3"/>
      <c r="KNS278" s="3"/>
      <c r="KNT278" s="3"/>
      <c r="KNU278" s="3"/>
      <c r="KNV278" s="3"/>
      <c r="KNW278" s="3"/>
      <c r="KNX278" s="3"/>
      <c r="KNY278" s="3"/>
      <c r="KNZ278" s="3"/>
      <c r="KOA278" s="3"/>
      <c r="KOB278" s="3"/>
      <c r="KOC278" s="3"/>
      <c r="KOD278" s="3"/>
      <c r="KOE278" s="3"/>
      <c r="KOF278" s="3"/>
      <c r="KOG278" s="3"/>
      <c r="KOH278" s="3"/>
      <c r="KOI278" s="3"/>
      <c r="KOJ278" s="3"/>
      <c r="KOK278" s="3"/>
      <c r="KOL278" s="3"/>
      <c r="KOM278" s="3"/>
      <c r="KON278" s="3"/>
      <c r="KOO278" s="3"/>
      <c r="KOP278" s="3"/>
      <c r="KOQ278" s="3"/>
      <c r="KOR278" s="3"/>
      <c r="KOS278" s="3"/>
      <c r="KOT278" s="3"/>
      <c r="KOU278" s="3"/>
      <c r="KOV278" s="3"/>
      <c r="KOW278" s="3"/>
      <c r="KOX278" s="3"/>
      <c r="KOY278" s="3"/>
      <c r="KOZ278" s="3"/>
      <c r="KPA278" s="3"/>
      <c r="KPB278" s="3"/>
      <c r="KPC278" s="3"/>
      <c r="KPD278" s="3"/>
      <c r="KPE278" s="3"/>
      <c r="KPF278" s="3"/>
      <c r="KPG278" s="3"/>
      <c r="KPH278" s="3"/>
      <c r="KPI278" s="3"/>
      <c r="KPJ278" s="3"/>
      <c r="KPK278" s="3"/>
      <c r="KPL278" s="3"/>
      <c r="KPM278" s="3"/>
      <c r="KPN278" s="3"/>
      <c r="KPO278" s="3"/>
      <c r="KPP278" s="3"/>
      <c r="KPQ278" s="3"/>
      <c r="KPR278" s="3"/>
      <c r="KPS278" s="3"/>
      <c r="KPT278" s="3"/>
      <c r="KPU278" s="3"/>
      <c r="KPV278" s="3"/>
      <c r="KPW278" s="3"/>
      <c r="KPX278" s="3"/>
      <c r="KPY278" s="3"/>
      <c r="KPZ278" s="3"/>
      <c r="KQA278" s="3"/>
      <c r="KQB278" s="3"/>
      <c r="KQC278" s="3"/>
      <c r="KQD278" s="3"/>
      <c r="KQE278" s="3"/>
      <c r="KQF278" s="3"/>
      <c r="KQG278" s="3"/>
      <c r="KQH278" s="3"/>
      <c r="KQI278" s="3"/>
      <c r="KQJ278" s="3"/>
      <c r="KQK278" s="3"/>
      <c r="KQL278" s="3"/>
      <c r="KQM278" s="3"/>
      <c r="KQN278" s="3"/>
      <c r="KQO278" s="3"/>
      <c r="KQP278" s="3"/>
      <c r="KQQ278" s="3"/>
      <c r="KQR278" s="3"/>
      <c r="KQS278" s="3"/>
      <c r="KQT278" s="3"/>
      <c r="KQU278" s="3"/>
      <c r="KQV278" s="3"/>
      <c r="KQW278" s="3"/>
      <c r="KQX278" s="3"/>
      <c r="KQY278" s="3"/>
      <c r="KQZ278" s="3"/>
      <c r="KRA278" s="3"/>
      <c r="KRB278" s="3"/>
      <c r="KRC278" s="3"/>
      <c r="KRD278" s="3"/>
      <c r="KRE278" s="3"/>
      <c r="KRF278" s="3"/>
      <c r="KRG278" s="3"/>
      <c r="KRH278" s="3"/>
      <c r="KRI278" s="3"/>
      <c r="KRJ278" s="3"/>
      <c r="KRK278" s="3"/>
      <c r="KRL278" s="3"/>
      <c r="KRM278" s="3"/>
      <c r="KRN278" s="3"/>
      <c r="KRO278" s="3"/>
      <c r="KRP278" s="3"/>
      <c r="KRQ278" s="3"/>
      <c r="KRR278" s="3"/>
      <c r="KRS278" s="3"/>
      <c r="KRT278" s="3"/>
      <c r="KRU278" s="3"/>
      <c r="KRV278" s="3"/>
      <c r="KRW278" s="3"/>
      <c r="KRX278" s="3"/>
      <c r="KRY278" s="3"/>
      <c r="KRZ278" s="3"/>
      <c r="KSA278" s="3"/>
      <c r="KSB278" s="3"/>
      <c r="KSC278" s="3"/>
      <c r="KSD278" s="3"/>
      <c r="KSE278" s="3"/>
      <c r="KSF278" s="3"/>
      <c r="KSG278" s="3"/>
      <c r="KSH278" s="3"/>
      <c r="KSI278" s="3"/>
      <c r="KSJ278" s="3"/>
      <c r="KSK278" s="3"/>
      <c r="KSL278" s="3"/>
      <c r="KSM278" s="3"/>
      <c r="KSN278" s="3"/>
      <c r="KSO278" s="3"/>
      <c r="KSP278" s="3"/>
      <c r="KSQ278" s="3"/>
      <c r="KSR278" s="3"/>
      <c r="KSS278" s="3"/>
      <c r="KST278" s="3"/>
      <c r="KSU278" s="3"/>
      <c r="KSV278" s="3"/>
      <c r="KSW278" s="3"/>
      <c r="KSX278" s="3"/>
      <c r="KSY278" s="3"/>
      <c r="KSZ278" s="3"/>
      <c r="KTA278" s="3"/>
      <c r="KTB278" s="3"/>
      <c r="KTC278" s="3"/>
      <c r="KTD278" s="3"/>
      <c r="KTE278" s="3"/>
      <c r="KTF278" s="3"/>
      <c r="KTG278" s="3"/>
      <c r="KTH278" s="3"/>
      <c r="KTI278" s="3"/>
      <c r="KTJ278" s="3"/>
      <c r="KTK278" s="3"/>
      <c r="KTL278" s="3"/>
      <c r="KTM278" s="3"/>
      <c r="KTN278" s="3"/>
      <c r="KTO278" s="3"/>
      <c r="KTP278" s="3"/>
      <c r="KTQ278" s="3"/>
      <c r="KTR278" s="3"/>
      <c r="KTS278" s="3"/>
      <c r="KTT278" s="3"/>
      <c r="KTU278" s="3"/>
      <c r="KTV278" s="3"/>
      <c r="KTW278" s="3"/>
      <c r="KTX278" s="3"/>
      <c r="KTY278" s="3"/>
      <c r="KTZ278" s="3"/>
      <c r="KUA278" s="3"/>
      <c r="KUB278" s="3"/>
      <c r="KUC278" s="3"/>
      <c r="KUD278" s="3"/>
      <c r="KUE278" s="3"/>
      <c r="KUF278" s="3"/>
      <c r="KUG278" s="3"/>
      <c r="KUH278" s="3"/>
      <c r="KUI278" s="3"/>
      <c r="KUJ278" s="3"/>
      <c r="KUK278" s="3"/>
      <c r="KUL278" s="3"/>
      <c r="KUM278" s="3"/>
      <c r="KUN278" s="3"/>
      <c r="KUO278" s="3"/>
      <c r="KUP278" s="3"/>
      <c r="KUQ278" s="3"/>
      <c r="KUR278" s="3"/>
      <c r="KUS278" s="3"/>
      <c r="KUT278" s="3"/>
      <c r="KUU278" s="3"/>
      <c r="KUV278" s="3"/>
      <c r="KUW278" s="3"/>
      <c r="KUX278" s="3"/>
      <c r="KUY278" s="3"/>
      <c r="KUZ278" s="3"/>
      <c r="KVA278" s="3"/>
      <c r="KVB278" s="3"/>
      <c r="KVC278" s="3"/>
      <c r="KVD278" s="3"/>
      <c r="KVE278" s="3"/>
      <c r="KVF278" s="3"/>
      <c r="KVG278" s="3"/>
      <c r="KVH278" s="3"/>
      <c r="KVI278" s="3"/>
      <c r="KVJ278" s="3"/>
      <c r="KVK278" s="3"/>
      <c r="KVL278" s="3"/>
      <c r="KVM278" s="3"/>
      <c r="KVN278" s="3"/>
      <c r="KVO278" s="3"/>
      <c r="KVP278" s="3"/>
      <c r="KVQ278" s="3"/>
      <c r="KVR278" s="3"/>
      <c r="KVS278" s="3"/>
      <c r="KVT278" s="3"/>
      <c r="KVU278" s="3"/>
      <c r="KVV278" s="3"/>
      <c r="KVW278" s="3"/>
      <c r="KVX278" s="3"/>
      <c r="KVY278" s="3"/>
      <c r="KVZ278" s="3"/>
      <c r="KWA278" s="3"/>
      <c r="KWB278" s="3"/>
      <c r="KWC278" s="3"/>
      <c r="KWD278" s="3"/>
      <c r="KWE278" s="3"/>
      <c r="KWF278" s="3"/>
      <c r="KWG278" s="3"/>
      <c r="KWH278" s="3"/>
      <c r="KWI278" s="3"/>
      <c r="KWJ278" s="3"/>
      <c r="KWK278" s="3"/>
      <c r="KWL278" s="3"/>
      <c r="KWM278" s="3"/>
      <c r="KWN278" s="3"/>
      <c r="KWO278" s="3"/>
      <c r="KWP278" s="3"/>
      <c r="KWQ278" s="3"/>
      <c r="KWR278" s="3"/>
      <c r="KWS278" s="3"/>
      <c r="KWT278" s="3"/>
      <c r="KWU278" s="3"/>
      <c r="KWV278" s="3"/>
      <c r="KWW278" s="3"/>
      <c r="KWX278" s="3"/>
      <c r="KWY278" s="3"/>
      <c r="KWZ278" s="3"/>
      <c r="KXA278" s="3"/>
      <c r="KXB278" s="3"/>
      <c r="KXC278" s="3"/>
      <c r="KXD278" s="3"/>
      <c r="KXE278" s="3"/>
      <c r="KXF278" s="3"/>
      <c r="KXG278" s="3"/>
      <c r="KXH278" s="3"/>
      <c r="KXI278" s="3"/>
      <c r="KXJ278" s="3"/>
      <c r="KXK278" s="3"/>
      <c r="KXL278" s="3"/>
      <c r="KXM278" s="3"/>
      <c r="KXN278" s="3"/>
      <c r="KXO278" s="3"/>
      <c r="KXP278" s="3"/>
      <c r="KXQ278" s="3"/>
      <c r="KXR278" s="3"/>
      <c r="KXS278" s="3"/>
      <c r="KXT278" s="3"/>
      <c r="KXU278" s="3"/>
      <c r="KXV278" s="3"/>
      <c r="KXW278" s="3"/>
      <c r="KXX278" s="3"/>
      <c r="KXY278" s="3"/>
      <c r="KXZ278" s="3"/>
      <c r="KYA278" s="3"/>
      <c r="KYB278" s="3"/>
      <c r="KYC278" s="3"/>
      <c r="KYD278" s="3"/>
      <c r="KYE278" s="3"/>
      <c r="KYF278" s="3"/>
      <c r="KYG278" s="3"/>
      <c r="KYH278" s="3"/>
      <c r="KYI278" s="3"/>
      <c r="KYJ278" s="3"/>
      <c r="KYK278" s="3"/>
      <c r="KYL278" s="3"/>
      <c r="KYM278" s="3"/>
      <c r="KYN278" s="3"/>
      <c r="KYO278" s="3"/>
      <c r="KYP278" s="3"/>
      <c r="KYQ278" s="3"/>
      <c r="KYR278" s="3"/>
      <c r="KYS278" s="3"/>
      <c r="KYT278" s="3"/>
      <c r="KYU278" s="3"/>
      <c r="KYV278" s="3"/>
      <c r="KYW278" s="3"/>
      <c r="KYX278" s="3"/>
      <c r="KYY278" s="3"/>
      <c r="KYZ278" s="3"/>
      <c r="KZA278" s="3"/>
      <c r="KZB278" s="3"/>
      <c r="KZC278" s="3"/>
      <c r="KZD278" s="3"/>
      <c r="KZE278" s="3"/>
      <c r="KZF278" s="3"/>
      <c r="KZG278" s="3"/>
      <c r="KZH278" s="3"/>
      <c r="KZI278" s="3"/>
      <c r="KZJ278" s="3"/>
      <c r="KZK278" s="3"/>
      <c r="KZL278" s="3"/>
      <c r="KZM278" s="3"/>
      <c r="KZN278" s="3"/>
      <c r="KZO278" s="3"/>
      <c r="KZP278" s="3"/>
      <c r="KZQ278" s="3"/>
      <c r="KZR278" s="3"/>
      <c r="KZS278" s="3"/>
      <c r="KZT278" s="3"/>
      <c r="KZU278" s="3"/>
      <c r="KZV278" s="3"/>
      <c r="KZW278" s="3"/>
      <c r="KZX278" s="3"/>
      <c r="KZY278" s="3"/>
      <c r="KZZ278" s="3"/>
      <c r="LAA278" s="3"/>
      <c r="LAB278" s="3"/>
      <c r="LAC278" s="3"/>
      <c r="LAD278" s="3"/>
      <c r="LAE278" s="3"/>
      <c r="LAF278" s="3"/>
      <c r="LAG278" s="3"/>
      <c r="LAH278" s="3"/>
      <c r="LAI278" s="3"/>
      <c r="LAJ278" s="3"/>
      <c r="LAK278" s="3"/>
      <c r="LAL278" s="3"/>
      <c r="LAM278" s="3"/>
      <c r="LAN278" s="3"/>
      <c r="LAO278" s="3"/>
      <c r="LAP278" s="3"/>
      <c r="LAQ278" s="3"/>
      <c r="LAR278" s="3"/>
      <c r="LAS278" s="3"/>
      <c r="LAT278" s="3"/>
      <c r="LAU278" s="3"/>
      <c r="LAV278" s="3"/>
      <c r="LAW278" s="3"/>
      <c r="LAX278" s="3"/>
      <c r="LAY278" s="3"/>
      <c r="LAZ278" s="3"/>
      <c r="LBA278" s="3"/>
      <c r="LBB278" s="3"/>
      <c r="LBC278" s="3"/>
      <c r="LBD278" s="3"/>
      <c r="LBE278" s="3"/>
      <c r="LBF278" s="3"/>
      <c r="LBG278" s="3"/>
      <c r="LBH278" s="3"/>
      <c r="LBI278" s="3"/>
      <c r="LBJ278" s="3"/>
      <c r="LBK278" s="3"/>
      <c r="LBL278" s="3"/>
      <c r="LBM278" s="3"/>
      <c r="LBN278" s="3"/>
      <c r="LBO278" s="3"/>
      <c r="LBP278" s="3"/>
      <c r="LBQ278" s="3"/>
      <c r="LBR278" s="3"/>
      <c r="LBS278" s="3"/>
      <c r="LBT278" s="3"/>
      <c r="LBU278" s="3"/>
      <c r="LBV278" s="3"/>
      <c r="LBW278" s="3"/>
      <c r="LBX278" s="3"/>
      <c r="LBY278" s="3"/>
      <c r="LBZ278" s="3"/>
      <c r="LCA278" s="3"/>
      <c r="LCB278" s="3"/>
      <c r="LCC278" s="3"/>
      <c r="LCD278" s="3"/>
      <c r="LCE278" s="3"/>
      <c r="LCF278" s="3"/>
      <c r="LCG278" s="3"/>
      <c r="LCH278" s="3"/>
      <c r="LCI278" s="3"/>
      <c r="LCJ278" s="3"/>
      <c r="LCK278" s="3"/>
      <c r="LCL278" s="3"/>
      <c r="LCM278" s="3"/>
      <c r="LCN278" s="3"/>
      <c r="LCO278" s="3"/>
      <c r="LCP278" s="3"/>
      <c r="LCQ278" s="3"/>
      <c r="LCR278" s="3"/>
      <c r="LCS278" s="3"/>
      <c r="LCT278" s="3"/>
      <c r="LCU278" s="3"/>
      <c r="LCV278" s="3"/>
      <c r="LCW278" s="3"/>
      <c r="LCX278" s="3"/>
      <c r="LCY278" s="3"/>
      <c r="LCZ278" s="3"/>
      <c r="LDA278" s="3"/>
      <c r="LDB278" s="3"/>
      <c r="LDC278" s="3"/>
      <c r="LDD278" s="3"/>
      <c r="LDE278" s="3"/>
      <c r="LDF278" s="3"/>
      <c r="LDG278" s="3"/>
      <c r="LDH278" s="3"/>
      <c r="LDI278" s="3"/>
      <c r="LDJ278" s="3"/>
      <c r="LDK278" s="3"/>
      <c r="LDL278" s="3"/>
      <c r="LDM278" s="3"/>
      <c r="LDN278" s="3"/>
      <c r="LDO278" s="3"/>
      <c r="LDP278" s="3"/>
      <c r="LDQ278" s="3"/>
      <c r="LDR278" s="3"/>
      <c r="LDS278" s="3"/>
      <c r="LDT278" s="3"/>
      <c r="LDU278" s="3"/>
      <c r="LDV278" s="3"/>
      <c r="LDW278" s="3"/>
      <c r="LDX278" s="3"/>
      <c r="LDY278" s="3"/>
      <c r="LDZ278" s="3"/>
      <c r="LEA278" s="3"/>
      <c r="LEB278" s="3"/>
      <c r="LEC278" s="3"/>
      <c r="LED278" s="3"/>
      <c r="LEE278" s="3"/>
      <c r="LEF278" s="3"/>
      <c r="LEG278" s="3"/>
      <c r="LEH278" s="3"/>
      <c r="LEI278" s="3"/>
      <c r="LEJ278" s="3"/>
      <c r="LEK278" s="3"/>
      <c r="LEL278" s="3"/>
      <c r="LEM278" s="3"/>
      <c r="LEN278" s="3"/>
      <c r="LEO278" s="3"/>
      <c r="LEP278" s="3"/>
      <c r="LEQ278" s="3"/>
      <c r="LER278" s="3"/>
      <c r="LES278" s="3"/>
      <c r="LET278" s="3"/>
      <c r="LEU278" s="3"/>
      <c r="LEV278" s="3"/>
      <c r="LEW278" s="3"/>
      <c r="LEX278" s="3"/>
      <c r="LEY278" s="3"/>
      <c r="LEZ278" s="3"/>
      <c r="LFA278" s="3"/>
      <c r="LFB278" s="3"/>
      <c r="LFC278" s="3"/>
      <c r="LFD278" s="3"/>
      <c r="LFE278" s="3"/>
      <c r="LFF278" s="3"/>
      <c r="LFG278" s="3"/>
      <c r="LFH278" s="3"/>
      <c r="LFI278" s="3"/>
      <c r="LFJ278" s="3"/>
      <c r="LFK278" s="3"/>
      <c r="LFL278" s="3"/>
      <c r="LFM278" s="3"/>
      <c r="LFN278" s="3"/>
      <c r="LFO278" s="3"/>
      <c r="LFP278" s="3"/>
      <c r="LFQ278" s="3"/>
      <c r="LFR278" s="3"/>
      <c r="LFS278" s="3"/>
      <c r="LFT278" s="3"/>
      <c r="LFU278" s="3"/>
      <c r="LFV278" s="3"/>
      <c r="LFW278" s="3"/>
      <c r="LFX278" s="3"/>
      <c r="LFY278" s="3"/>
      <c r="LFZ278" s="3"/>
      <c r="LGA278" s="3"/>
      <c r="LGB278" s="3"/>
      <c r="LGC278" s="3"/>
      <c r="LGD278" s="3"/>
      <c r="LGE278" s="3"/>
      <c r="LGF278" s="3"/>
      <c r="LGG278" s="3"/>
      <c r="LGH278" s="3"/>
      <c r="LGI278" s="3"/>
      <c r="LGJ278" s="3"/>
      <c r="LGK278" s="3"/>
      <c r="LGL278" s="3"/>
      <c r="LGM278" s="3"/>
      <c r="LGN278" s="3"/>
      <c r="LGO278" s="3"/>
      <c r="LGP278" s="3"/>
      <c r="LGQ278" s="3"/>
      <c r="LGR278" s="3"/>
      <c r="LGS278" s="3"/>
      <c r="LGT278" s="3"/>
      <c r="LGU278" s="3"/>
      <c r="LGV278" s="3"/>
      <c r="LGW278" s="3"/>
      <c r="LGX278" s="3"/>
      <c r="LGY278" s="3"/>
      <c r="LGZ278" s="3"/>
      <c r="LHA278" s="3"/>
      <c r="LHB278" s="3"/>
      <c r="LHC278" s="3"/>
      <c r="LHD278" s="3"/>
      <c r="LHE278" s="3"/>
      <c r="LHF278" s="3"/>
      <c r="LHG278" s="3"/>
      <c r="LHH278" s="3"/>
      <c r="LHI278" s="3"/>
      <c r="LHJ278" s="3"/>
      <c r="LHK278" s="3"/>
      <c r="LHL278" s="3"/>
      <c r="LHM278" s="3"/>
      <c r="LHN278" s="3"/>
      <c r="LHO278" s="3"/>
      <c r="LHP278" s="3"/>
      <c r="LHQ278" s="3"/>
      <c r="LHR278" s="3"/>
      <c r="LHS278" s="3"/>
      <c r="LHT278" s="3"/>
      <c r="LHU278" s="3"/>
      <c r="LHV278" s="3"/>
      <c r="LHW278" s="3"/>
      <c r="LHX278" s="3"/>
      <c r="LHY278" s="3"/>
      <c r="LHZ278" s="3"/>
      <c r="LIA278" s="3"/>
      <c r="LIB278" s="3"/>
      <c r="LIC278" s="3"/>
      <c r="LID278" s="3"/>
      <c r="LIE278" s="3"/>
      <c r="LIF278" s="3"/>
      <c r="LIG278" s="3"/>
      <c r="LIH278" s="3"/>
      <c r="LII278" s="3"/>
      <c r="LIJ278" s="3"/>
      <c r="LIK278" s="3"/>
      <c r="LIL278" s="3"/>
      <c r="LIM278" s="3"/>
      <c r="LIN278" s="3"/>
      <c r="LIO278" s="3"/>
      <c r="LIP278" s="3"/>
      <c r="LIQ278" s="3"/>
      <c r="LIR278" s="3"/>
      <c r="LIS278" s="3"/>
      <c r="LIT278" s="3"/>
      <c r="LIU278" s="3"/>
      <c r="LIV278" s="3"/>
      <c r="LIW278" s="3"/>
      <c r="LIX278" s="3"/>
      <c r="LIY278" s="3"/>
      <c r="LIZ278" s="3"/>
      <c r="LJA278" s="3"/>
      <c r="LJB278" s="3"/>
      <c r="LJC278" s="3"/>
      <c r="LJD278" s="3"/>
      <c r="LJE278" s="3"/>
      <c r="LJF278" s="3"/>
      <c r="LJG278" s="3"/>
      <c r="LJH278" s="3"/>
      <c r="LJI278" s="3"/>
      <c r="LJJ278" s="3"/>
      <c r="LJK278" s="3"/>
      <c r="LJL278" s="3"/>
      <c r="LJM278" s="3"/>
      <c r="LJN278" s="3"/>
      <c r="LJO278" s="3"/>
      <c r="LJP278" s="3"/>
      <c r="LJQ278" s="3"/>
      <c r="LJR278" s="3"/>
      <c r="LJS278" s="3"/>
      <c r="LJT278" s="3"/>
      <c r="LJU278" s="3"/>
      <c r="LJV278" s="3"/>
      <c r="LJW278" s="3"/>
      <c r="LJX278" s="3"/>
      <c r="LJY278" s="3"/>
      <c r="LJZ278" s="3"/>
      <c r="LKA278" s="3"/>
      <c r="LKB278" s="3"/>
      <c r="LKC278" s="3"/>
      <c r="LKD278" s="3"/>
      <c r="LKE278" s="3"/>
      <c r="LKF278" s="3"/>
      <c r="LKG278" s="3"/>
      <c r="LKH278" s="3"/>
      <c r="LKI278" s="3"/>
      <c r="LKJ278" s="3"/>
      <c r="LKK278" s="3"/>
      <c r="LKL278" s="3"/>
      <c r="LKM278" s="3"/>
      <c r="LKN278" s="3"/>
      <c r="LKO278" s="3"/>
      <c r="LKP278" s="3"/>
      <c r="LKQ278" s="3"/>
      <c r="LKR278" s="3"/>
      <c r="LKS278" s="3"/>
      <c r="LKT278" s="3"/>
      <c r="LKU278" s="3"/>
      <c r="LKV278" s="3"/>
      <c r="LKW278" s="3"/>
      <c r="LKX278" s="3"/>
      <c r="LKY278" s="3"/>
      <c r="LKZ278" s="3"/>
      <c r="LLA278" s="3"/>
      <c r="LLB278" s="3"/>
      <c r="LLC278" s="3"/>
      <c r="LLD278" s="3"/>
      <c r="LLE278" s="3"/>
      <c r="LLF278" s="3"/>
      <c r="LLG278" s="3"/>
      <c r="LLH278" s="3"/>
      <c r="LLI278" s="3"/>
      <c r="LLJ278" s="3"/>
      <c r="LLK278" s="3"/>
      <c r="LLL278" s="3"/>
      <c r="LLM278" s="3"/>
      <c r="LLN278" s="3"/>
      <c r="LLO278" s="3"/>
      <c r="LLP278" s="3"/>
      <c r="LLQ278" s="3"/>
      <c r="LLR278" s="3"/>
      <c r="LLS278" s="3"/>
      <c r="LLT278" s="3"/>
      <c r="LLU278" s="3"/>
      <c r="LLV278" s="3"/>
      <c r="LLW278" s="3"/>
      <c r="LLX278" s="3"/>
      <c r="LLY278" s="3"/>
      <c r="LLZ278" s="3"/>
      <c r="LMA278" s="3"/>
      <c r="LMB278" s="3"/>
      <c r="LMC278" s="3"/>
      <c r="LMD278" s="3"/>
      <c r="LME278" s="3"/>
      <c r="LMF278" s="3"/>
      <c r="LMG278" s="3"/>
      <c r="LMH278" s="3"/>
      <c r="LMI278" s="3"/>
      <c r="LMJ278" s="3"/>
      <c r="LMK278" s="3"/>
      <c r="LML278" s="3"/>
      <c r="LMM278" s="3"/>
      <c r="LMN278" s="3"/>
      <c r="LMO278" s="3"/>
      <c r="LMP278" s="3"/>
      <c r="LMQ278" s="3"/>
      <c r="LMR278" s="3"/>
      <c r="LMS278" s="3"/>
      <c r="LMT278" s="3"/>
      <c r="LMU278" s="3"/>
      <c r="LMV278" s="3"/>
      <c r="LMW278" s="3"/>
      <c r="LMX278" s="3"/>
      <c r="LMY278" s="3"/>
      <c r="LMZ278" s="3"/>
      <c r="LNA278" s="3"/>
      <c r="LNB278" s="3"/>
      <c r="LNC278" s="3"/>
      <c r="LND278" s="3"/>
      <c r="LNE278" s="3"/>
      <c r="LNF278" s="3"/>
      <c r="LNG278" s="3"/>
      <c r="LNH278" s="3"/>
      <c r="LNI278" s="3"/>
      <c r="LNJ278" s="3"/>
      <c r="LNK278" s="3"/>
      <c r="LNL278" s="3"/>
      <c r="LNM278" s="3"/>
      <c r="LNN278" s="3"/>
      <c r="LNO278" s="3"/>
      <c r="LNP278" s="3"/>
      <c r="LNQ278" s="3"/>
      <c r="LNR278" s="3"/>
      <c r="LNS278" s="3"/>
      <c r="LNT278" s="3"/>
      <c r="LNU278" s="3"/>
      <c r="LNV278" s="3"/>
      <c r="LNW278" s="3"/>
      <c r="LNX278" s="3"/>
      <c r="LNY278" s="3"/>
      <c r="LNZ278" s="3"/>
      <c r="LOA278" s="3"/>
      <c r="LOB278" s="3"/>
      <c r="LOC278" s="3"/>
      <c r="LOD278" s="3"/>
      <c r="LOE278" s="3"/>
      <c r="LOF278" s="3"/>
      <c r="LOG278" s="3"/>
      <c r="LOH278" s="3"/>
      <c r="LOI278" s="3"/>
      <c r="LOJ278" s="3"/>
      <c r="LOK278" s="3"/>
      <c r="LOL278" s="3"/>
      <c r="LOM278" s="3"/>
      <c r="LON278" s="3"/>
      <c r="LOO278" s="3"/>
      <c r="LOP278" s="3"/>
      <c r="LOQ278" s="3"/>
      <c r="LOR278" s="3"/>
      <c r="LOS278" s="3"/>
      <c r="LOT278" s="3"/>
      <c r="LOU278" s="3"/>
      <c r="LOV278" s="3"/>
      <c r="LOW278" s="3"/>
      <c r="LOX278" s="3"/>
      <c r="LOY278" s="3"/>
      <c r="LOZ278" s="3"/>
      <c r="LPA278" s="3"/>
      <c r="LPB278" s="3"/>
      <c r="LPC278" s="3"/>
      <c r="LPD278" s="3"/>
      <c r="LPE278" s="3"/>
      <c r="LPF278" s="3"/>
      <c r="LPG278" s="3"/>
      <c r="LPH278" s="3"/>
      <c r="LPI278" s="3"/>
      <c r="LPJ278" s="3"/>
      <c r="LPK278" s="3"/>
      <c r="LPL278" s="3"/>
      <c r="LPM278" s="3"/>
      <c r="LPN278" s="3"/>
      <c r="LPO278" s="3"/>
      <c r="LPP278" s="3"/>
      <c r="LPQ278" s="3"/>
      <c r="LPR278" s="3"/>
      <c r="LPS278" s="3"/>
      <c r="LPT278" s="3"/>
      <c r="LPU278" s="3"/>
      <c r="LPV278" s="3"/>
      <c r="LPW278" s="3"/>
      <c r="LPX278" s="3"/>
      <c r="LPY278" s="3"/>
      <c r="LPZ278" s="3"/>
      <c r="LQA278" s="3"/>
      <c r="LQB278" s="3"/>
      <c r="LQC278" s="3"/>
      <c r="LQD278" s="3"/>
      <c r="LQE278" s="3"/>
      <c r="LQF278" s="3"/>
      <c r="LQG278" s="3"/>
      <c r="LQH278" s="3"/>
      <c r="LQI278" s="3"/>
      <c r="LQJ278" s="3"/>
      <c r="LQK278" s="3"/>
      <c r="LQL278" s="3"/>
      <c r="LQM278" s="3"/>
      <c r="LQN278" s="3"/>
      <c r="LQO278" s="3"/>
      <c r="LQP278" s="3"/>
      <c r="LQQ278" s="3"/>
      <c r="LQR278" s="3"/>
      <c r="LQS278" s="3"/>
      <c r="LQT278" s="3"/>
      <c r="LQU278" s="3"/>
      <c r="LQV278" s="3"/>
      <c r="LQW278" s="3"/>
      <c r="LQX278" s="3"/>
      <c r="LQY278" s="3"/>
      <c r="LQZ278" s="3"/>
      <c r="LRA278" s="3"/>
      <c r="LRB278" s="3"/>
      <c r="LRC278" s="3"/>
      <c r="LRD278" s="3"/>
      <c r="LRE278" s="3"/>
      <c r="LRF278" s="3"/>
      <c r="LRG278" s="3"/>
      <c r="LRH278" s="3"/>
      <c r="LRI278" s="3"/>
      <c r="LRJ278" s="3"/>
      <c r="LRK278" s="3"/>
      <c r="LRL278" s="3"/>
      <c r="LRM278" s="3"/>
      <c r="LRN278" s="3"/>
      <c r="LRO278" s="3"/>
      <c r="LRP278" s="3"/>
      <c r="LRQ278" s="3"/>
      <c r="LRR278" s="3"/>
      <c r="LRS278" s="3"/>
      <c r="LRT278" s="3"/>
      <c r="LRU278" s="3"/>
      <c r="LRV278" s="3"/>
      <c r="LRW278" s="3"/>
      <c r="LRX278" s="3"/>
      <c r="LRY278" s="3"/>
      <c r="LRZ278" s="3"/>
      <c r="LSA278" s="3"/>
      <c r="LSB278" s="3"/>
      <c r="LSC278" s="3"/>
      <c r="LSD278" s="3"/>
      <c r="LSE278" s="3"/>
      <c r="LSF278" s="3"/>
      <c r="LSG278" s="3"/>
      <c r="LSH278" s="3"/>
      <c r="LSI278" s="3"/>
      <c r="LSJ278" s="3"/>
      <c r="LSK278" s="3"/>
      <c r="LSL278" s="3"/>
      <c r="LSM278" s="3"/>
      <c r="LSN278" s="3"/>
      <c r="LSO278" s="3"/>
      <c r="LSP278" s="3"/>
      <c r="LSQ278" s="3"/>
      <c r="LSR278" s="3"/>
      <c r="LSS278" s="3"/>
      <c r="LST278" s="3"/>
      <c r="LSU278" s="3"/>
      <c r="LSV278" s="3"/>
      <c r="LSW278" s="3"/>
      <c r="LSX278" s="3"/>
      <c r="LSY278" s="3"/>
      <c r="LSZ278" s="3"/>
      <c r="LTA278" s="3"/>
      <c r="LTB278" s="3"/>
      <c r="LTC278" s="3"/>
      <c r="LTD278" s="3"/>
      <c r="LTE278" s="3"/>
      <c r="LTF278" s="3"/>
      <c r="LTG278" s="3"/>
      <c r="LTH278" s="3"/>
      <c r="LTI278" s="3"/>
      <c r="LTJ278" s="3"/>
      <c r="LTK278" s="3"/>
      <c r="LTL278" s="3"/>
      <c r="LTM278" s="3"/>
      <c r="LTN278" s="3"/>
      <c r="LTO278" s="3"/>
      <c r="LTP278" s="3"/>
      <c r="LTQ278" s="3"/>
      <c r="LTR278" s="3"/>
      <c r="LTS278" s="3"/>
      <c r="LTT278" s="3"/>
      <c r="LTU278" s="3"/>
      <c r="LTV278" s="3"/>
      <c r="LTW278" s="3"/>
      <c r="LTX278" s="3"/>
      <c r="LTY278" s="3"/>
      <c r="LTZ278" s="3"/>
      <c r="LUA278" s="3"/>
      <c r="LUB278" s="3"/>
      <c r="LUC278" s="3"/>
      <c r="LUD278" s="3"/>
      <c r="LUE278" s="3"/>
      <c r="LUF278" s="3"/>
      <c r="LUG278" s="3"/>
      <c r="LUH278" s="3"/>
      <c r="LUI278" s="3"/>
      <c r="LUJ278" s="3"/>
      <c r="LUK278" s="3"/>
      <c r="LUL278" s="3"/>
      <c r="LUM278" s="3"/>
      <c r="LUN278" s="3"/>
      <c r="LUO278" s="3"/>
      <c r="LUP278" s="3"/>
      <c r="LUQ278" s="3"/>
      <c r="LUR278" s="3"/>
      <c r="LUS278" s="3"/>
      <c r="LUT278" s="3"/>
      <c r="LUU278" s="3"/>
      <c r="LUV278" s="3"/>
      <c r="LUW278" s="3"/>
      <c r="LUX278" s="3"/>
      <c r="LUY278" s="3"/>
      <c r="LUZ278" s="3"/>
      <c r="LVA278" s="3"/>
      <c r="LVB278" s="3"/>
      <c r="LVC278" s="3"/>
      <c r="LVD278" s="3"/>
      <c r="LVE278" s="3"/>
      <c r="LVF278" s="3"/>
      <c r="LVG278" s="3"/>
      <c r="LVH278" s="3"/>
      <c r="LVI278" s="3"/>
      <c r="LVJ278" s="3"/>
      <c r="LVK278" s="3"/>
      <c r="LVL278" s="3"/>
      <c r="LVM278" s="3"/>
      <c r="LVN278" s="3"/>
      <c r="LVO278" s="3"/>
      <c r="LVP278" s="3"/>
      <c r="LVQ278" s="3"/>
      <c r="LVR278" s="3"/>
      <c r="LVS278" s="3"/>
      <c r="LVT278" s="3"/>
      <c r="LVU278" s="3"/>
      <c r="LVV278" s="3"/>
      <c r="LVW278" s="3"/>
      <c r="LVX278" s="3"/>
      <c r="LVY278" s="3"/>
      <c r="LVZ278" s="3"/>
      <c r="LWA278" s="3"/>
      <c r="LWB278" s="3"/>
      <c r="LWC278" s="3"/>
      <c r="LWD278" s="3"/>
      <c r="LWE278" s="3"/>
      <c r="LWF278" s="3"/>
      <c r="LWG278" s="3"/>
      <c r="LWH278" s="3"/>
      <c r="LWI278" s="3"/>
      <c r="LWJ278" s="3"/>
      <c r="LWK278" s="3"/>
      <c r="LWL278" s="3"/>
      <c r="LWM278" s="3"/>
      <c r="LWN278" s="3"/>
      <c r="LWO278" s="3"/>
      <c r="LWP278" s="3"/>
      <c r="LWQ278" s="3"/>
      <c r="LWR278" s="3"/>
      <c r="LWS278" s="3"/>
      <c r="LWT278" s="3"/>
      <c r="LWU278" s="3"/>
      <c r="LWV278" s="3"/>
      <c r="LWW278" s="3"/>
      <c r="LWX278" s="3"/>
      <c r="LWY278" s="3"/>
      <c r="LWZ278" s="3"/>
      <c r="LXA278" s="3"/>
      <c r="LXB278" s="3"/>
      <c r="LXC278" s="3"/>
      <c r="LXD278" s="3"/>
      <c r="LXE278" s="3"/>
      <c r="LXF278" s="3"/>
      <c r="LXG278" s="3"/>
      <c r="LXH278" s="3"/>
      <c r="LXI278" s="3"/>
      <c r="LXJ278" s="3"/>
      <c r="LXK278" s="3"/>
      <c r="LXL278" s="3"/>
      <c r="LXM278" s="3"/>
      <c r="LXN278" s="3"/>
      <c r="LXO278" s="3"/>
      <c r="LXP278" s="3"/>
      <c r="LXQ278" s="3"/>
      <c r="LXR278" s="3"/>
      <c r="LXS278" s="3"/>
      <c r="LXT278" s="3"/>
      <c r="LXU278" s="3"/>
      <c r="LXV278" s="3"/>
      <c r="LXW278" s="3"/>
      <c r="LXX278" s="3"/>
      <c r="LXY278" s="3"/>
      <c r="LXZ278" s="3"/>
      <c r="LYA278" s="3"/>
      <c r="LYB278" s="3"/>
      <c r="LYC278" s="3"/>
      <c r="LYD278" s="3"/>
      <c r="LYE278" s="3"/>
      <c r="LYF278" s="3"/>
      <c r="LYG278" s="3"/>
      <c r="LYH278" s="3"/>
      <c r="LYI278" s="3"/>
      <c r="LYJ278" s="3"/>
      <c r="LYK278" s="3"/>
      <c r="LYL278" s="3"/>
      <c r="LYM278" s="3"/>
      <c r="LYN278" s="3"/>
      <c r="LYO278" s="3"/>
      <c r="LYP278" s="3"/>
      <c r="LYQ278" s="3"/>
      <c r="LYR278" s="3"/>
      <c r="LYS278" s="3"/>
      <c r="LYT278" s="3"/>
      <c r="LYU278" s="3"/>
      <c r="LYV278" s="3"/>
      <c r="LYW278" s="3"/>
      <c r="LYX278" s="3"/>
      <c r="LYY278" s="3"/>
      <c r="LYZ278" s="3"/>
      <c r="LZA278" s="3"/>
      <c r="LZB278" s="3"/>
      <c r="LZC278" s="3"/>
      <c r="LZD278" s="3"/>
      <c r="LZE278" s="3"/>
      <c r="LZF278" s="3"/>
      <c r="LZG278" s="3"/>
      <c r="LZH278" s="3"/>
      <c r="LZI278" s="3"/>
      <c r="LZJ278" s="3"/>
      <c r="LZK278" s="3"/>
      <c r="LZL278" s="3"/>
      <c r="LZM278" s="3"/>
      <c r="LZN278" s="3"/>
      <c r="LZO278" s="3"/>
      <c r="LZP278" s="3"/>
      <c r="LZQ278" s="3"/>
      <c r="LZR278" s="3"/>
      <c r="LZS278" s="3"/>
      <c r="LZT278" s="3"/>
      <c r="LZU278" s="3"/>
      <c r="LZV278" s="3"/>
      <c r="LZW278" s="3"/>
      <c r="LZX278" s="3"/>
      <c r="LZY278" s="3"/>
      <c r="LZZ278" s="3"/>
      <c r="MAA278" s="3"/>
      <c r="MAB278" s="3"/>
      <c r="MAC278" s="3"/>
      <c r="MAD278" s="3"/>
      <c r="MAE278" s="3"/>
      <c r="MAF278" s="3"/>
      <c r="MAG278" s="3"/>
      <c r="MAH278" s="3"/>
      <c r="MAI278" s="3"/>
      <c r="MAJ278" s="3"/>
      <c r="MAK278" s="3"/>
      <c r="MAL278" s="3"/>
      <c r="MAM278" s="3"/>
      <c r="MAN278" s="3"/>
      <c r="MAO278" s="3"/>
      <c r="MAP278" s="3"/>
      <c r="MAQ278" s="3"/>
      <c r="MAR278" s="3"/>
      <c r="MAS278" s="3"/>
      <c r="MAT278" s="3"/>
      <c r="MAU278" s="3"/>
      <c r="MAV278" s="3"/>
      <c r="MAW278" s="3"/>
      <c r="MAX278" s="3"/>
      <c r="MAY278" s="3"/>
      <c r="MAZ278" s="3"/>
      <c r="MBA278" s="3"/>
      <c r="MBB278" s="3"/>
      <c r="MBC278" s="3"/>
      <c r="MBD278" s="3"/>
      <c r="MBE278" s="3"/>
      <c r="MBF278" s="3"/>
      <c r="MBG278" s="3"/>
      <c r="MBH278" s="3"/>
      <c r="MBI278" s="3"/>
      <c r="MBJ278" s="3"/>
      <c r="MBK278" s="3"/>
      <c r="MBL278" s="3"/>
      <c r="MBM278" s="3"/>
      <c r="MBN278" s="3"/>
      <c r="MBO278" s="3"/>
      <c r="MBP278" s="3"/>
      <c r="MBQ278" s="3"/>
      <c r="MBR278" s="3"/>
      <c r="MBS278" s="3"/>
      <c r="MBT278" s="3"/>
      <c r="MBU278" s="3"/>
      <c r="MBV278" s="3"/>
      <c r="MBW278" s="3"/>
      <c r="MBX278" s="3"/>
      <c r="MBY278" s="3"/>
      <c r="MBZ278" s="3"/>
      <c r="MCA278" s="3"/>
      <c r="MCB278" s="3"/>
      <c r="MCC278" s="3"/>
      <c r="MCD278" s="3"/>
      <c r="MCE278" s="3"/>
      <c r="MCF278" s="3"/>
      <c r="MCG278" s="3"/>
      <c r="MCH278" s="3"/>
      <c r="MCI278" s="3"/>
      <c r="MCJ278" s="3"/>
      <c r="MCK278" s="3"/>
      <c r="MCL278" s="3"/>
      <c r="MCM278" s="3"/>
      <c r="MCN278" s="3"/>
      <c r="MCO278" s="3"/>
      <c r="MCP278" s="3"/>
      <c r="MCQ278" s="3"/>
      <c r="MCR278" s="3"/>
      <c r="MCS278" s="3"/>
      <c r="MCT278" s="3"/>
      <c r="MCU278" s="3"/>
      <c r="MCV278" s="3"/>
      <c r="MCW278" s="3"/>
      <c r="MCX278" s="3"/>
      <c r="MCY278" s="3"/>
      <c r="MCZ278" s="3"/>
      <c r="MDA278" s="3"/>
      <c r="MDB278" s="3"/>
      <c r="MDC278" s="3"/>
      <c r="MDD278" s="3"/>
      <c r="MDE278" s="3"/>
      <c r="MDF278" s="3"/>
      <c r="MDG278" s="3"/>
      <c r="MDH278" s="3"/>
      <c r="MDI278" s="3"/>
      <c r="MDJ278" s="3"/>
      <c r="MDK278" s="3"/>
      <c r="MDL278" s="3"/>
      <c r="MDM278" s="3"/>
      <c r="MDN278" s="3"/>
      <c r="MDO278" s="3"/>
      <c r="MDP278" s="3"/>
      <c r="MDQ278" s="3"/>
      <c r="MDR278" s="3"/>
      <c r="MDS278" s="3"/>
      <c r="MDT278" s="3"/>
      <c r="MDU278" s="3"/>
      <c r="MDV278" s="3"/>
      <c r="MDW278" s="3"/>
      <c r="MDX278" s="3"/>
      <c r="MDY278" s="3"/>
      <c r="MDZ278" s="3"/>
      <c r="MEA278" s="3"/>
      <c r="MEB278" s="3"/>
      <c r="MEC278" s="3"/>
      <c r="MED278" s="3"/>
      <c r="MEE278" s="3"/>
      <c r="MEF278" s="3"/>
      <c r="MEG278" s="3"/>
      <c r="MEH278" s="3"/>
      <c r="MEI278" s="3"/>
      <c r="MEJ278" s="3"/>
      <c r="MEK278" s="3"/>
      <c r="MEL278" s="3"/>
      <c r="MEM278" s="3"/>
      <c r="MEN278" s="3"/>
      <c r="MEO278" s="3"/>
      <c r="MEP278" s="3"/>
      <c r="MEQ278" s="3"/>
      <c r="MER278" s="3"/>
      <c r="MES278" s="3"/>
      <c r="MET278" s="3"/>
      <c r="MEU278" s="3"/>
      <c r="MEV278" s="3"/>
      <c r="MEW278" s="3"/>
      <c r="MEX278" s="3"/>
      <c r="MEY278" s="3"/>
      <c r="MEZ278" s="3"/>
      <c r="MFA278" s="3"/>
      <c r="MFB278" s="3"/>
      <c r="MFC278" s="3"/>
      <c r="MFD278" s="3"/>
      <c r="MFE278" s="3"/>
      <c r="MFF278" s="3"/>
      <c r="MFG278" s="3"/>
      <c r="MFH278" s="3"/>
      <c r="MFI278" s="3"/>
      <c r="MFJ278" s="3"/>
      <c r="MFK278" s="3"/>
      <c r="MFL278" s="3"/>
      <c r="MFM278" s="3"/>
      <c r="MFN278" s="3"/>
      <c r="MFO278" s="3"/>
      <c r="MFP278" s="3"/>
      <c r="MFQ278" s="3"/>
      <c r="MFR278" s="3"/>
      <c r="MFS278" s="3"/>
      <c r="MFT278" s="3"/>
      <c r="MFU278" s="3"/>
      <c r="MFV278" s="3"/>
      <c r="MFW278" s="3"/>
      <c r="MFX278" s="3"/>
      <c r="MFY278" s="3"/>
      <c r="MFZ278" s="3"/>
      <c r="MGA278" s="3"/>
      <c r="MGB278" s="3"/>
      <c r="MGC278" s="3"/>
      <c r="MGD278" s="3"/>
      <c r="MGE278" s="3"/>
      <c r="MGF278" s="3"/>
      <c r="MGG278" s="3"/>
      <c r="MGH278" s="3"/>
      <c r="MGI278" s="3"/>
      <c r="MGJ278" s="3"/>
      <c r="MGK278" s="3"/>
      <c r="MGL278" s="3"/>
      <c r="MGM278" s="3"/>
      <c r="MGN278" s="3"/>
      <c r="MGO278" s="3"/>
      <c r="MGP278" s="3"/>
      <c r="MGQ278" s="3"/>
      <c r="MGR278" s="3"/>
      <c r="MGS278" s="3"/>
      <c r="MGT278" s="3"/>
      <c r="MGU278" s="3"/>
      <c r="MGV278" s="3"/>
      <c r="MGW278" s="3"/>
      <c r="MGX278" s="3"/>
      <c r="MGY278" s="3"/>
      <c r="MGZ278" s="3"/>
      <c r="MHA278" s="3"/>
      <c r="MHB278" s="3"/>
      <c r="MHC278" s="3"/>
      <c r="MHD278" s="3"/>
      <c r="MHE278" s="3"/>
      <c r="MHF278" s="3"/>
      <c r="MHG278" s="3"/>
      <c r="MHH278" s="3"/>
      <c r="MHI278" s="3"/>
      <c r="MHJ278" s="3"/>
      <c r="MHK278" s="3"/>
      <c r="MHL278" s="3"/>
      <c r="MHM278" s="3"/>
      <c r="MHN278" s="3"/>
      <c r="MHO278" s="3"/>
      <c r="MHP278" s="3"/>
      <c r="MHQ278" s="3"/>
      <c r="MHR278" s="3"/>
      <c r="MHS278" s="3"/>
      <c r="MHT278" s="3"/>
      <c r="MHU278" s="3"/>
      <c r="MHV278" s="3"/>
      <c r="MHW278" s="3"/>
      <c r="MHX278" s="3"/>
      <c r="MHY278" s="3"/>
      <c r="MHZ278" s="3"/>
      <c r="MIA278" s="3"/>
      <c r="MIB278" s="3"/>
      <c r="MIC278" s="3"/>
      <c r="MID278" s="3"/>
      <c r="MIE278" s="3"/>
      <c r="MIF278" s="3"/>
      <c r="MIG278" s="3"/>
      <c r="MIH278" s="3"/>
      <c r="MII278" s="3"/>
      <c r="MIJ278" s="3"/>
      <c r="MIK278" s="3"/>
      <c r="MIL278" s="3"/>
      <c r="MIM278" s="3"/>
      <c r="MIN278" s="3"/>
      <c r="MIO278" s="3"/>
      <c r="MIP278" s="3"/>
      <c r="MIQ278" s="3"/>
      <c r="MIR278" s="3"/>
      <c r="MIS278" s="3"/>
      <c r="MIT278" s="3"/>
      <c r="MIU278" s="3"/>
      <c r="MIV278" s="3"/>
      <c r="MIW278" s="3"/>
      <c r="MIX278" s="3"/>
      <c r="MIY278" s="3"/>
      <c r="MIZ278" s="3"/>
      <c r="MJA278" s="3"/>
      <c r="MJB278" s="3"/>
      <c r="MJC278" s="3"/>
      <c r="MJD278" s="3"/>
      <c r="MJE278" s="3"/>
      <c r="MJF278" s="3"/>
      <c r="MJG278" s="3"/>
      <c r="MJH278" s="3"/>
      <c r="MJI278" s="3"/>
      <c r="MJJ278" s="3"/>
      <c r="MJK278" s="3"/>
      <c r="MJL278" s="3"/>
      <c r="MJM278" s="3"/>
      <c r="MJN278" s="3"/>
      <c r="MJO278" s="3"/>
      <c r="MJP278" s="3"/>
      <c r="MJQ278" s="3"/>
      <c r="MJR278" s="3"/>
      <c r="MJS278" s="3"/>
      <c r="MJT278" s="3"/>
      <c r="MJU278" s="3"/>
      <c r="MJV278" s="3"/>
      <c r="MJW278" s="3"/>
      <c r="MJX278" s="3"/>
      <c r="MJY278" s="3"/>
      <c r="MJZ278" s="3"/>
      <c r="MKA278" s="3"/>
      <c r="MKB278" s="3"/>
      <c r="MKC278" s="3"/>
      <c r="MKD278" s="3"/>
      <c r="MKE278" s="3"/>
      <c r="MKF278" s="3"/>
      <c r="MKG278" s="3"/>
      <c r="MKH278" s="3"/>
      <c r="MKI278" s="3"/>
      <c r="MKJ278" s="3"/>
      <c r="MKK278" s="3"/>
      <c r="MKL278" s="3"/>
      <c r="MKM278" s="3"/>
      <c r="MKN278" s="3"/>
      <c r="MKO278" s="3"/>
      <c r="MKP278" s="3"/>
      <c r="MKQ278" s="3"/>
      <c r="MKR278" s="3"/>
      <c r="MKS278" s="3"/>
      <c r="MKT278" s="3"/>
      <c r="MKU278" s="3"/>
      <c r="MKV278" s="3"/>
      <c r="MKW278" s="3"/>
      <c r="MKX278" s="3"/>
      <c r="MKY278" s="3"/>
      <c r="MKZ278" s="3"/>
      <c r="MLA278" s="3"/>
      <c r="MLB278" s="3"/>
      <c r="MLC278" s="3"/>
      <c r="MLD278" s="3"/>
      <c r="MLE278" s="3"/>
      <c r="MLF278" s="3"/>
      <c r="MLG278" s="3"/>
      <c r="MLH278" s="3"/>
      <c r="MLI278" s="3"/>
      <c r="MLJ278" s="3"/>
      <c r="MLK278" s="3"/>
      <c r="MLL278" s="3"/>
      <c r="MLM278" s="3"/>
      <c r="MLN278" s="3"/>
      <c r="MLO278" s="3"/>
      <c r="MLP278" s="3"/>
      <c r="MLQ278" s="3"/>
      <c r="MLR278" s="3"/>
      <c r="MLS278" s="3"/>
      <c r="MLT278" s="3"/>
      <c r="MLU278" s="3"/>
      <c r="MLV278" s="3"/>
      <c r="MLW278" s="3"/>
      <c r="MLX278" s="3"/>
      <c r="MLY278" s="3"/>
      <c r="MLZ278" s="3"/>
      <c r="MMA278" s="3"/>
      <c r="MMB278" s="3"/>
      <c r="MMC278" s="3"/>
      <c r="MMD278" s="3"/>
      <c r="MME278" s="3"/>
      <c r="MMF278" s="3"/>
      <c r="MMG278" s="3"/>
      <c r="MMH278" s="3"/>
      <c r="MMI278" s="3"/>
      <c r="MMJ278" s="3"/>
      <c r="MMK278" s="3"/>
      <c r="MML278" s="3"/>
      <c r="MMM278" s="3"/>
      <c r="MMN278" s="3"/>
      <c r="MMO278" s="3"/>
      <c r="MMP278" s="3"/>
      <c r="MMQ278" s="3"/>
      <c r="MMR278" s="3"/>
      <c r="MMS278" s="3"/>
      <c r="MMT278" s="3"/>
      <c r="MMU278" s="3"/>
      <c r="MMV278" s="3"/>
      <c r="MMW278" s="3"/>
      <c r="MMX278" s="3"/>
      <c r="MMY278" s="3"/>
      <c r="MMZ278" s="3"/>
      <c r="MNA278" s="3"/>
      <c r="MNB278" s="3"/>
      <c r="MNC278" s="3"/>
      <c r="MND278" s="3"/>
      <c r="MNE278" s="3"/>
      <c r="MNF278" s="3"/>
      <c r="MNG278" s="3"/>
      <c r="MNH278" s="3"/>
      <c r="MNI278" s="3"/>
      <c r="MNJ278" s="3"/>
      <c r="MNK278" s="3"/>
      <c r="MNL278" s="3"/>
      <c r="MNM278" s="3"/>
      <c r="MNN278" s="3"/>
      <c r="MNO278" s="3"/>
      <c r="MNP278" s="3"/>
      <c r="MNQ278" s="3"/>
      <c r="MNR278" s="3"/>
      <c r="MNS278" s="3"/>
      <c r="MNT278" s="3"/>
      <c r="MNU278" s="3"/>
      <c r="MNV278" s="3"/>
      <c r="MNW278" s="3"/>
      <c r="MNX278" s="3"/>
      <c r="MNY278" s="3"/>
      <c r="MNZ278" s="3"/>
      <c r="MOA278" s="3"/>
      <c r="MOB278" s="3"/>
      <c r="MOC278" s="3"/>
      <c r="MOD278" s="3"/>
      <c r="MOE278" s="3"/>
      <c r="MOF278" s="3"/>
      <c r="MOG278" s="3"/>
      <c r="MOH278" s="3"/>
      <c r="MOI278" s="3"/>
      <c r="MOJ278" s="3"/>
      <c r="MOK278" s="3"/>
      <c r="MOL278" s="3"/>
      <c r="MOM278" s="3"/>
      <c r="MON278" s="3"/>
      <c r="MOO278" s="3"/>
      <c r="MOP278" s="3"/>
      <c r="MOQ278" s="3"/>
      <c r="MOR278" s="3"/>
      <c r="MOS278" s="3"/>
      <c r="MOT278" s="3"/>
      <c r="MOU278" s="3"/>
      <c r="MOV278" s="3"/>
      <c r="MOW278" s="3"/>
      <c r="MOX278" s="3"/>
      <c r="MOY278" s="3"/>
      <c r="MOZ278" s="3"/>
      <c r="MPA278" s="3"/>
      <c r="MPB278" s="3"/>
      <c r="MPC278" s="3"/>
      <c r="MPD278" s="3"/>
      <c r="MPE278" s="3"/>
      <c r="MPF278" s="3"/>
      <c r="MPG278" s="3"/>
      <c r="MPH278" s="3"/>
      <c r="MPI278" s="3"/>
      <c r="MPJ278" s="3"/>
      <c r="MPK278" s="3"/>
      <c r="MPL278" s="3"/>
      <c r="MPM278" s="3"/>
      <c r="MPN278" s="3"/>
      <c r="MPO278" s="3"/>
      <c r="MPP278" s="3"/>
      <c r="MPQ278" s="3"/>
      <c r="MPR278" s="3"/>
      <c r="MPS278" s="3"/>
      <c r="MPT278" s="3"/>
      <c r="MPU278" s="3"/>
      <c r="MPV278" s="3"/>
      <c r="MPW278" s="3"/>
      <c r="MPX278" s="3"/>
      <c r="MPY278" s="3"/>
      <c r="MPZ278" s="3"/>
      <c r="MQA278" s="3"/>
      <c r="MQB278" s="3"/>
      <c r="MQC278" s="3"/>
      <c r="MQD278" s="3"/>
      <c r="MQE278" s="3"/>
      <c r="MQF278" s="3"/>
      <c r="MQG278" s="3"/>
      <c r="MQH278" s="3"/>
      <c r="MQI278" s="3"/>
      <c r="MQJ278" s="3"/>
      <c r="MQK278" s="3"/>
      <c r="MQL278" s="3"/>
      <c r="MQM278" s="3"/>
      <c r="MQN278" s="3"/>
      <c r="MQO278" s="3"/>
      <c r="MQP278" s="3"/>
      <c r="MQQ278" s="3"/>
      <c r="MQR278" s="3"/>
      <c r="MQS278" s="3"/>
      <c r="MQT278" s="3"/>
      <c r="MQU278" s="3"/>
      <c r="MQV278" s="3"/>
      <c r="MQW278" s="3"/>
      <c r="MQX278" s="3"/>
      <c r="MQY278" s="3"/>
      <c r="MQZ278" s="3"/>
      <c r="MRA278" s="3"/>
      <c r="MRB278" s="3"/>
      <c r="MRC278" s="3"/>
      <c r="MRD278" s="3"/>
      <c r="MRE278" s="3"/>
      <c r="MRF278" s="3"/>
      <c r="MRG278" s="3"/>
      <c r="MRH278" s="3"/>
      <c r="MRI278" s="3"/>
      <c r="MRJ278" s="3"/>
      <c r="MRK278" s="3"/>
      <c r="MRL278" s="3"/>
      <c r="MRM278" s="3"/>
      <c r="MRN278" s="3"/>
      <c r="MRO278" s="3"/>
      <c r="MRP278" s="3"/>
      <c r="MRQ278" s="3"/>
      <c r="MRR278" s="3"/>
      <c r="MRS278" s="3"/>
      <c r="MRT278" s="3"/>
      <c r="MRU278" s="3"/>
      <c r="MRV278" s="3"/>
      <c r="MRW278" s="3"/>
      <c r="MRX278" s="3"/>
      <c r="MRY278" s="3"/>
      <c r="MRZ278" s="3"/>
      <c r="MSA278" s="3"/>
      <c r="MSB278" s="3"/>
      <c r="MSC278" s="3"/>
      <c r="MSD278" s="3"/>
      <c r="MSE278" s="3"/>
      <c r="MSF278" s="3"/>
      <c r="MSG278" s="3"/>
      <c r="MSH278" s="3"/>
      <c r="MSI278" s="3"/>
      <c r="MSJ278" s="3"/>
      <c r="MSK278" s="3"/>
      <c r="MSL278" s="3"/>
      <c r="MSM278" s="3"/>
      <c r="MSN278" s="3"/>
      <c r="MSO278" s="3"/>
      <c r="MSP278" s="3"/>
      <c r="MSQ278" s="3"/>
      <c r="MSR278" s="3"/>
      <c r="MSS278" s="3"/>
      <c r="MST278" s="3"/>
      <c r="MSU278" s="3"/>
      <c r="MSV278" s="3"/>
      <c r="MSW278" s="3"/>
      <c r="MSX278" s="3"/>
      <c r="MSY278" s="3"/>
      <c r="MSZ278" s="3"/>
      <c r="MTA278" s="3"/>
      <c r="MTB278" s="3"/>
      <c r="MTC278" s="3"/>
      <c r="MTD278" s="3"/>
      <c r="MTE278" s="3"/>
      <c r="MTF278" s="3"/>
      <c r="MTG278" s="3"/>
      <c r="MTH278" s="3"/>
      <c r="MTI278" s="3"/>
      <c r="MTJ278" s="3"/>
      <c r="MTK278" s="3"/>
      <c r="MTL278" s="3"/>
      <c r="MTM278" s="3"/>
      <c r="MTN278" s="3"/>
      <c r="MTO278" s="3"/>
      <c r="MTP278" s="3"/>
      <c r="MTQ278" s="3"/>
      <c r="MTR278" s="3"/>
      <c r="MTS278" s="3"/>
      <c r="MTT278" s="3"/>
      <c r="MTU278" s="3"/>
      <c r="MTV278" s="3"/>
      <c r="MTW278" s="3"/>
      <c r="MTX278" s="3"/>
      <c r="MTY278" s="3"/>
      <c r="MTZ278" s="3"/>
      <c r="MUA278" s="3"/>
      <c r="MUB278" s="3"/>
      <c r="MUC278" s="3"/>
      <c r="MUD278" s="3"/>
      <c r="MUE278" s="3"/>
      <c r="MUF278" s="3"/>
      <c r="MUG278" s="3"/>
      <c r="MUH278" s="3"/>
      <c r="MUI278" s="3"/>
      <c r="MUJ278" s="3"/>
      <c r="MUK278" s="3"/>
      <c r="MUL278" s="3"/>
      <c r="MUM278" s="3"/>
      <c r="MUN278" s="3"/>
      <c r="MUO278" s="3"/>
      <c r="MUP278" s="3"/>
      <c r="MUQ278" s="3"/>
      <c r="MUR278" s="3"/>
      <c r="MUS278" s="3"/>
      <c r="MUT278" s="3"/>
      <c r="MUU278" s="3"/>
      <c r="MUV278" s="3"/>
      <c r="MUW278" s="3"/>
      <c r="MUX278" s="3"/>
      <c r="MUY278" s="3"/>
      <c r="MUZ278" s="3"/>
      <c r="MVA278" s="3"/>
      <c r="MVB278" s="3"/>
      <c r="MVC278" s="3"/>
      <c r="MVD278" s="3"/>
      <c r="MVE278" s="3"/>
      <c r="MVF278" s="3"/>
      <c r="MVG278" s="3"/>
      <c r="MVH278" s="3"/>
      <c r="MVI278" s="3"/>
      <c r="MVJ278" s="3"/>
      <c r="MVK278" s="3"/>
      <c r="MVL278" s="3"/>
      <c r="MVM278" s="3"/>
      <c r="MVN278" s="3"/>
      <c r="MVO278" s="3"/>
      <c r="MVP278" s="3"/>
      <c r="MVQ278" s="3"/>
      <c r="MVR278" s="3"/>
      <c r="MVS278" s="3"/>
      <c r="MVT278" s="3"/>
      <c r="MVU278" s="3"/>
      <c r="MVV278" s="3"/>
      <c r="MVW278" s="3"/>
      <c r="MVX278" s="3"/>
      <c r="MVY278" s="3"/>
      <c r="MVZ278" s="3"/>
      <c r="MWA278" s="3"/>
      <c r="MWB278" s="3"/>
      <c r="MWC278" s="3"/>
      <c r="MWD278" s="3"/>
      <c r="MWE278" s="3"/>
      <c r="MWF278" s="3"/>
      <c r="MWG278" s="3"/>
      <c r="MWH278" s="3"/>
      <c r="MWI278" s="3"/>
      <c r="MWJ278" s="3"/>
      <c r="MWK278" s="3"/>
      <c r="MWL278" s="3"/>
      <c r="MWM278" s="3"/>
      <c r="MWN278" s="3"/>
      <c r="MWO278" s="3"/>
      <c r="MWP278" s="3"/>
      <c r="MWQ278" s="3"/>
      <c r="MWR278" s="3"/>
      <c r="MWS278" s="3"/>
      <c r="MWT278" s="3"/>
      <c r="MWU278" s="3"/>
      <c r="MWV278" s="3"/>
      <c r="MWW278" s="3"/>
      <c r="MWX278" s="3"/>
      <c r="MWY278" s="3"/>
      <c r="MWZ278" s="3"/>
      <c r="MXA278" s="3"/>
      <c r="MXB278" s="3"/>
      <c r="MXC278" s="3"/>
      <c r="MXD278" s="3"/>
      <c r="MXE278" s="3"/>
      <c r="MXF278" s="3"/>
      <c r="MXG278" s="3"/>
      <c r="MXH278" s="3"/>
      <c r="MXI278" s="3"/>
      <c r="MXJ278" s="3"/>
      <c r="MXK278" s="3"/>
      <c r="MXL278" s="3"/>
      <c r="MXM278" s="3"/>
      <c r="MXN278" s="3"/>
      <c r="MXO278" s="3"/>
      <c r="MXP278" s="3"/>
      <c r="MXQ278" s="3"/>
      <c r="MXR278" s="3"/>
      <c r="MXS278" s="3"/>
      <c r="MXT278" s="3"/>
      <c r="MXU278" s="3"/>
      <c r="MXV278" s="3"/>
      <c r="MXW278" s="3"/>
      <c r="MXX278" s="3"/>
      <c r="MXY278" s="3"/>
      <c r="MXZ278" s="3"/>
      <c r="MYA278" s="3"/>
      <c r="MYB278" s="3"/>
      <c r="MYC278" s="3"/>
      <c r="MYD278" s="3"/>
      <c r="MYE278" s="3"/>
      <c r="MYF278" s="3"/>
      <c r="MYG278" s="3"/>
      <c r="MYH278" s="3"/>
      <c r="MYI278" s="3"/>
      <c r="MYJ278" s="3"/>
      <c r="MYK278" s="3"/>
      <c r="MYL278" s="3"/>
      <c r="MYM278" s="3"/>
      <c r="MYN278" s="3"/>
      <c r="MYO278" s="3"/>
      <c r="MYP278" s="3"/>
      <c r="MYQ278" s="3"/>
      <c r="MYR278" s="3"/>
      <c r="MYS278" s="3"/>
      <c r="MYT278" s="3"/>
      <c r="MYU278" s="3"/>
      <c r="MYV278" s="3"/>
      <c r="MYW278" s="3"/>
      <c r="MYX278" s="3"/>
      <c r="MYY278" s="3"/>
      <c r="MYZ278" s="3"/>
      <c r="MZA278" s="3"/>
      <c r="MZB278" s="3"/>
      <c r="MZC278" s="3"/>
      <c r="MZD278" s="3"/>
      <c r="MZE278" s="3"/>
      <c r="MZF278" s="3"/>
      <c r="MZG278" s="3"/>
      <c r="MZH278" s="3"/>
      <c r="MZI278" s="3"/>
      <c r="MZJ278" s="3"/>
      <c r="MZK278" s="3"/>
      <c r="MZL278" s="3"/>
      <c r="MZM278" s="3"/>
      <c r="MZN278" s="3"/>
      <c r="MZO278" s="3"/>
      <c r="MZP278" s="3"/>
      <c r="MZQ278" s="3"/>
      <c r="MZR278" s="3"/>
      <c r="MZS278" s="3"/>
      <c r="MZT278" s="3"/>
      <c r="MZU278" s="3"/>
      <c r="MZV278" s="3"/>
      <c r="MZW278" s="3"/>
      <c r="MZX278" s="3"/>
      <c r="MZY278" s="3"/>
      <c r="MZZ278" s="3"/>
      <c r="NAA278" s="3"/>
      <c r="NAB278" s="3"/>
      <c r="NAC278" s="3"/>
      <c r="NAD278" s="3"/>
      <c r="NAE278" s="3"/>
      <c r="NAF278" s="3"/>
      <c r="NAG278" s="3"/>
      <c r="NAH278" s="3"/>
      <c r="NAI278" s="3"/>
      <c r="NAJ278" s="3"/>
      <c r="NAK278" s="3"/>
      <c r="NAL278" s="3"/>
      <c r="NAM278" s="3"/>
      <c r="NAN278" s="3"/>
      <c r="NAO278" s="3"/>
      <c r="NAP278" s="3"/>
      <c r="NAQ278" s="3"/>
      <c r="NAR278" s="3"/>
      <c r="NAS278" s="3"/>
      <c r="NAT278" s="3"/>
      <c r="NAU278" s="3"/>
      <c r="NAV278" s="3"/>
      <c r="NAW278" s="3"/>
      <c r="NAX278" s="3"/>
      <c r="NAY278" s="3"/>
      <c r="NAZ278" s="3"/>
      <c r="NBA278" s="3"/>
      <c r="NBB278" s="3"/>
      <c r="NBC278" s="3"/>
      <c r="NBD278" s="3"/>
      <c r="NBE278" s="3"/>
      <c r="NBF278" s="3"/>
      <c r="NBG278" s="3"/>
      <c r="NBH278" s="3"/>
      <c r="NBI278" s="3"/>
      <c r="NBJ278" s="3"/>
      <c r="NBK278" s="3"/>
      <c r="NBL278" s="3"/>
      <c r="NBM278" s="3"/>
      <c r="NBN278" s="3"/>
      <c r="NBO278" s="3"/>
      <c r="NBP278" s="3"/>
      <c r="NBQ278" s="3"/>
      <c r="NBR278" s="3"/>
      <c r="NBS278" s="3"/>
      <c r="NBT278" s="3"/>
      <c r="NBU278" s="3"/>
      <c r="NBV278" s="3"/>
      <c r="NBW278" s="3"/>
      <c r="NBX278" s="3"/>
      <c r="NBY278" s="3"/>
      <c r="NBZ278" s="3"/>
      <c r="NCA278" s="3"/>
      <c r="NCB278" s="3"/>
      <c r="NCC278" s="3"/>
      <c r="NCD278" s="3"/>
      <c r="NCE278" s="3"/>
      <c r="NCF278" s="3"/>
      <c r="NCG278" s="3"/>
      <c r="NCH278" s="3"/>
      <c r="NCI278" s="3"/>
      <c r="NCJ278" s="3"/>
      <c r="NCK278" s="3"/>
      <c r="NCL278" s="3"/>
      <c r="NCM278" s="3"/>
      <c r="NCN278" s="3"/>
      <c r="NCO278" s="3"/>
      <c r="NCP278" s="3"/>
      <c r="NCQ278" s="3"/>
      <c r="NCR278" s="3"/>
      <c r="NCS278" s="3"/>
      <c r="NCT278" s="3"/>
      <c r="NCU278" s="3"/>
      <c r="NCV278" s="3"/>
      <c r="NCW278" s="3"/>
      <c r="NCX278" s="3"/>
      <c r="NCY278" s="3"/>
      <c r="NCZ278" s="3"/>
      <c r="NDA278" s="3"/>
      <c r="NDB278" s="3"/>
      <c r="NDC278" s="3"/>
      <c r="NDD278" s="3"/>
      <c r="NDE278" s="3"/>
      <c r="NDF278" s="3"/>
      <c r="NDG278" s="3"/>
      <c r="NDH278" s="3"/>
      <c r="NDI278" s="3"/>
      <c r="NDJ278" s="3"/>
      <c r="NDK278" s="3"/>
      <c r="NDL278" s="3"/>
      <c r="NDM278" s="3"/>
      <c r="NDN278" s="3"/>
      <c r="NDO278" s="3"/>
      <c r="NDP278" s="3"/>
      <c r="NDQ278" s="3"/>
      <c r="NDR278" s="3"/>
      <c r="NDS278" s="3"/>
      <c r="NDT278" s="3"/>
      <c r="NDU278" s="3"/>
      <c r="NDV278" s="3"/>
      <c r="NDW278" s="3"/>
      <c r="NDX278" s="3"/>
      <c r="NDY278" s="3"/>
      <c r="NDZ278" s="3"/>
      <c r="NEA278" s="3"/>
      <c r="NEB278" s="3"/>
      <c r="NEC278" s="3"/>
      <c r="NED278" s="3"/>
      <c r="NEE278" s="3"/>
      <c r="NEF278" s="3"/>
      <c r="NEG278" s="3"/>
      <c r="NEH278" s="3"/>
      <c r="NEI278" s="3"/>
      <c r="NEJ278" s="3"/>
      <c r="NEK278" s="3"/>
      <c r="NEL278" s="3"/>
      <c r="NEM278" s="3"/>
      <c r="NEN278" s="3"/>
      <c r="NEO278" s="3"/>
      <c r="NEP278" s="3"/>
      <c r="NEQ278" s="3"/>
      <c r="NER278" s="3"/>
      <c r="NES278" s="3"/>
      <c r="NET278" s="3"/>
      <c r="NEU278" s="3"/>
      <c r="NEV278" s="3"/>
      <c r="NEW278" s="3"/>
      <c r="NEX278" s="3"/>
      <c r="NEY278" s="3"/>
      <c r="NEZ278" s="3"/>
      <c r="NFA278" s="3"/>
      <c r="NFB278" s="3"/>
      <c r="NFC278" s="3"/>
      <c r="NFD278" s="3"/>
      <c r="NFE278" s="3"/>
      <c r="NFF278" s="3"/>
      <c r="NFG278" s="3"/>
      <c r="NFH278" s="3"/>
      <c r="NFI278" s="3"/>
      <c r="NFJ278" s="3"/>
      <c r="NFK278" s="3"/>
      <c r="NFL278" s="3"/>
      <c r="NFM278" s="3"/>
      <c r="NFN278" s="3"/>
      <c r="NFO278" s="3"/>
      <c r="NFP278" s="3"/>
      <c r="NFQ278" s="3"/>
      <c r="NFR278" s="3"/>
      <c r="NFS278" s="3"/>
      <c r="NFT278" s="3"/>
      <c r="NFU278" s="3"/>
      <c r="NFV278" s="3"/>
      <c r="NFW278" s="3"/>
      <c r="NFX278" s="3"/>
      <c r="NFY278" s="3"/>
      <c r="NFZ278" s="3"/>
      <c r="NGA278" s="3"/>
      <c r="NGB278" s="3"/>
      <c r="NGC278" s="3"/>
      <c r="NGD278" s="3"/>
      <c r="NGE278" s="3"/>
      <c r="NGF278" s="3"/>
      <c r="NGG278" s="3"/>
      <c r="NGH278" s="3"/>
      <c r="NGI278" s="3"/>
      <c r="NGJ278" s="3"/>
      <c r="NGK278" s="3"/>
      <c r="NGL278" s="3"/>
      <c r="NGM278" s="3"/>
      <c r="NGN278" s="3"/>
      <c r="NGO278" s="3"/>
      <c r="NGP278" s="3"/>
      <c r="NGQ278" s="3"/>
      <c r="NGR278" s="3"/>
      <c r="NGS278" s="3"/>
      <c r="NGT278" s="3"/>
      <c r="NGU278" s="3"/>
      <c r="NGV278" s="3"/>
      <c r="NGW278" s="3"/>
      <c r="NGX278" s="3"/>
      <c r="NGY278" s="3"/>
      <c r="NGZ278" s="3"/>
      <c r="NHA278" s="3"/>
      <c r="NHB278" s="3"/>
      <c r="NHC278" s="3"/>
      <c r="NHD278" s="3"/>
      <c r="NHE278" s="3"/>
      <c r="NHF278" s="3"/>
      <c r="NHG278" s="3"/>
      <c r="NHH278" s="3"/>
      <c r="NHI278" s="3"/>
      <c r="NHJ278" s="3"/>
      <c r="NHK278" s="3"/>
      <c r="NHL278" s="3"/>
      <c r="NHM278" s="3"/>
      <c r="NHN278" s="3"/>
      <c r="NHO278" s="3"/>
      <c r="NHP278" s="3"/>
      <c r="NHQ278" s="3"/>
      <c r="NHR278" s="3"/>
      <c r="NHS278" s="3"/>
      <c r="NHT278" s="3"/>
      <c r="NHU278" s="3"/>
      <c r="NHV278" s="3"/>
      <c r="NHW278" s="3"/>
      <c r="NHX278" s="3"/>
      <c r="NHY278" s="3"/>
      <c r="NHZ278" s="3"/>
      <c r="NIA278" s="3"/>
      <c r="NIB278" s="3"/>
      <c r="NIC278" s="3"/>
      <c r="NID278" s="3"/>
      <c r="NIE278" s="3"/>
      <c r="NIF278" s="3"/>
      <c r="NIG278" s="3"/>
      <c r="NIH278" s="3"/>
      <c r="NII278" s="3"/>
      <c r="NIJ278" s="3"/>
      <c r="NIK278" s="3"/>
      <c r="NIL278" s="3"/>
      <c r="NIM278" s="3"/>
      <c r="NIN278" s="3"/>
      <c r="NIO278" s="3"/>
      <c r="NIP278" s="3"/>
      <c r="NIQ278" s="3"/>
      <c r="NIR278" s="3"/>
      <c r="NIS278" s="3"/>
      <c r="NIT278" s="3"/>
      <c r="NIU278" s="3"/>
      <c r="NIV278" s="3"/>
      <c r="NIW278" s="3"/>
      <c r="NIX278" s="3"/>
      <c r="NIY278" s="3"/>
      <c r="NIZ278" s="3"/>
      <c r="NJA278" s="3"/>
      <c r="NJB278" s="3"/>
      <c r="NJC278" s="3"/>
      <c r="NJD278" s="3"/>
      <c r="NJE278" s="3"/>
      <c r="NJF278" s="3"/>
      <c r="NJG278" s="3"/>
      <c r="NJH278" s="3"/>
      <c r="NJI278" s="3"/>
      <c r="NJJ278" s="3"/>
      <c r="NJK278" s="3"/>
      <c r="NJL278" s="3"/>
      <c r="NJM278" s="3"/>
      <c r="NJN278" s="3"/>
      <c r="NJO278" s="3"/>
      <c r="NJP278" s="3"/>
      <c r="NJQ278" s="3"/>
      <c r="NJR278" s="3"/>
      <c r="NJS278" s="3"/>
      <c r="NJT278" s="3"/>
      <c r="NJU278" s="3"/>
      <c r="NJV278" s="3"/>
      <c r="NJW278" s="3"/>
      <c r="NJX278" s="3"/>
      <c r="NJY278" s="3"/>
      <c r="NJZ278" s="3"/>
      <c r="NKA278" s="3"/>
      <c r="NKB278" s="3"/>
      <c r="NKC278" s="3"/>
      <c r="NKD278" s="3"/>
      <c r="NKE278" s="3"/>
      <c r="NKF278" s="3"/>
      <c r="NKG278" s="3"/>
      <c r="NKH278" s="3"/>
      <c r="NKI278" s="3"/>
      <c r="NKJ278" s="3"/>
      <c r="NKK278" s="3"/>
      <c r="NKL278" s="3"/>
      <c r="NKM278" s="3"/>
      <c r="NKN278" s="3"/>
      <c r="NKO278" s="3"/>
      <c r="NKP278" s="3"/>
      <c r="NKQ278" s="3"/>
      <c r="NKR278" s="3"/>
      <c r="NKS278" s="3"/>
      <c r="NKT278" s="3"/>
      <c r="NKU278" s="3"/>
      <c r="NKV278" s="3"/>
      <c r="NKW278" s="3"/>
      <c r="NKX278" s="3"/>
      <c r="NKY278" s="3"/>
      <c r="NKZ278" s="3"/>
      <c r="NLA278" s="3"/>
      <c r="NLB278" s="3"/>
      <c r="NLC278" s="3"/>
      <c r="NLD278" s="3"/>
      <c r="NLE278" s="3"/>
      <c r="NLF278" s="3"/>
      <c r="NLG278" s="3"/>
      <c r="NLH278" s="3"/>
      <c r="NLI278" s="3"/>
      <c r="NLJ278" s="3"/>
      <c r="NLK278" s="3"/>
      <c r="NLL278" s="3"/>
      <c r="NLM278" s="3"/>
      <c r="NLN278" s="3"/>
      <c r="NLO278" s="3"/>
      <c r="NLP278" s="3"/>
      <c r="NLQ278" s="3"/>
      <c r="NLR278" s="3"/>
      <c r="NLS278" s="3"/>
      <c r="NLT278" s="3"/>
      <c r="NLU278" s="3"/>
      <c r="NLV278" s="3"/>
      <c r="NLW278" s="3"/>
      <c r="NLX278" s="3"/>
      <c r="NLY278" s="3"/>
      <c r="NLZ278" s="3"/>
      <c r="NMA278" s="3"/>
      <c r="NMB278" s="3"/>
      <c r="NMC278" s="3"/>
      <c r="NMD278" s="3"/>
      <c r="NME278" s="3"/>
      <c r="NMF278" s="3"/>
      <c r="NMG278" s="3"/>
      <c r="NMH278" s="3"/>
      <c r="NMI278" s="3"/>
      <c r="NMJ278" s="3"/>
      <c r="NMK278" s="3"/>
      <c r="NML278" s="3"/>
      <c r="NMM278" s="3"/>
      <c r="NMN278" s="3"/>
      <c r="NMO278" s="3"/>
      <c r="NMP278" s="3"/>
      <c r="NMQ278" s="3"/>
      <c r="NMR278" s="3"/>
      <c r="NMS278" s="3"/>
      <c r="NMT278" s="3"/>
      <c r="NMU278" s="3"/>
      <c r="NMV278" s="3"/>
      <c r="NMW278" s="3"/>
      <c r="NMX278" s="3"/>
      <c r="NMY278" s="3"/>
      <c r="NMZ278" s="3"/>
      <c r="NNA278" s="3"/>
      <c r="NNB278" s="3"/>
      <c r="NNC278" s="3"/>
      <c r="NND278" s="3"/>
      <c r="NNE278" s="3"/>
      <c r="NNF278" s="3"/>
      <c r="NNG278" s="3"/>
      <c r="NNH278" s="3"/>
      <c r="NNI278" s="3"/>
      <c r="NNJ278" s="3"/>
      <c r="NNK278" s="3"/>
      <c r="NNL278" s="3"/>
      <c r="NNM278" s="3"/>
      <c r="NNN278" s="3"/>
      <c r="NNO278" s="3"/>
      <c r="NNP278" s="3"/>
      <c r="NNQ278" s="3"/>
      <c r="NNR278" s="3"/>
      <c r="NNS278" s="3"/>
      <c r="NNT278" s="3"/>
      <c r="NNU278" s="3"/>
      <c r="NNV278" s="3"/>
      <c r="NNW278" s="3"/>
      <c r="NNX278" s="3"/>
      <c r="NNY278" s="3"/>
      <c r="NNZ278" s="3"/>
      <c r="NOA278" s="3"/>
      <c r="NOB278" s="3"/>
      <c r="NOC278" s="3"/>
      <c r="NOD278" s="3"/>
      <c r="NOE278" s="3"/>
      <c r="NOF278" s="3"/>
      <c r="NOG278" s="3"/>
      <c r="NOH278" s="3"/>
      <c r="NOI278" s="3"/>
      <c r="NOJ278" s="3"/>
      <c r="NOK278" s="3"/>
      <c r="NOL278" s="3"/>
      <c r="NOM278" s="3"/>
      <c r="NON278" s="3"/>
      <c r="NOO278" s="3"/>
      <c r="NOP278" s="3"/>
      <c r="NOQ278" s="3"/>
      <c r="NOR278" s="3"/>
      <c r="NOS278" s="3"/>
      <c r="NOT278" s="3"/>
      <c r="NOU278" s="3"/>
      <c r="NOV278" s="3"/>
      <c r="NOW278" s="3"/>
      <c r="NOX278" s="3"/>
      <c r="NOY278" s="3"/>
      <c r="NOZ278" s="3"/>
      <c r="NPA278" s="3"/>
      <c r="NPB278" s="3"/>
      <c r="NPC278" s="3"/>
      <c r="NPD278" s="3"/>
      <c r="NPE278" s="3"/>
      <c r="NPF278" s="3"/>
      <c r="NPG278" s="3"/>
      <c r="NPH278" s="3"/>
      <c r="NPI278" s="3"/>
      <c r="NPJ278" s="3"/>
      <c r="NPK278" s="3"/>
      <c r="NPL278" s="3"/>
      <c r="NPM278" s="3"/>
      <c r="NPN278" s="3"/>
      <c r="NPO278" s="3"/>
      <c r="NPP278" s="3"/>
      <c r="NPQ278" s="3"/>
      <c r="NPR278" s="3"/>
      <c r="NPS278" s="3"/>
      <c r="NPT278" s="3"/>
      <c r="NPU278" s="3"/>
      <c r="NPV278" s="3"/>
      <c r="NPW278" s="3"/>
      <c r="NPX278" s="3"/>
      <c r="NPY278" s="3"/>
      <c r="NPZ278" s="3"/>
      <c r="NQA278" s="3"/>
      <c r="NQB278" s="3"/>
      <c r="NQC278" s="3"/>
      <c r="NQD278" s="3"/>
      <c r="NQE278" s="3"/>
      <c r="NQF278" s="3"/>
      <c r="NQG278" s="3"/>
      <c r="NQH278" s="3"/>
      <c r="NQI278" s="3"/>
      <c r="NQJ278" s="3"/>
      <c r="NQK278" s="3"/>
      <c r="NQL278" s="3"/>
      <c r="NQM278" s="3"/>
      <c r="NQN278" s="3"/>
      <c r="NQO278" s="3"/>
      <c r="NQP278" s="3"/>
      <c r="NQQ278" s="3"/>
      <c r="NQR278" s="3"/>
      <c r="NQS278" s="3"/>
      <c r="NQT278" s="3"/>
      <c r="NQU278" s="3"/>
      <c r="NQV278" s="3"/>
      <c r="NQW278" s="3"/>
      <c r="NQX278" s="3"/>
      <c r="NQY278" s="3"/>
      <c r="NQZ278" s="3"/>
      <c r="NRA278" s="3"/>
      <c r="NRB278" s="3"/>
      <c r="NRC278" s="3"/>
      <c r="NRD278" s="3"/>
      <c r="NRE278" s="3"/>
      <c r="NRF278" s="3"/>
      <c r="NRG278" s="3"/>
      <c r="NRH278" s="3"/>
      <c r="NRI278" s="3"/>
      <c r="NRJ278" s="3"/>
      <c r="NRK278" s="3"/>
      <c r="NRL278" s="3"/>
      <c r="NRM278" s="3"/>
      <c r="NRN278" s="3"/>
      <c r="NRO278" s="3"/>
      <c r="NRP278" s="3"/>
      <c r="NRQ278" s="3"/>
      <c r="NRR278" s="3"/>
      <c r="NRS278" s="3"/>
      <c r="NRT278" s="3"/>
      <c r="NRU278" s="3"/>
      <c r="NRV278" s="3"/>
      <c r="NRW278" s="3"/>
      <c r="NRX278" s="3"/>
      <c r="NRY278" s="3"/>
      <c r="NRZ278" s="3"/>
      <c r="NSA278" s="3"/>
      <c r="NSB278" s="3"/>
      <c r="NSC278" s="3"/>
      <c r="NSD278" s="3"/>
      <c r="NSE278" s="3"/>
      <c r="NSF278" s="3"/>
      <c r="NSG278" s="3"/>
      <c r="NSH278" s="3"/>
      <c r="NSI278" s="3"/>
      <c r="NSJ278" s="3"/>
      <c r="NSK278" s="3"/>
      <c r="NSL278" s="3"/>
      <c r="NSM278" s="3"/>
      <c r="NSN278" s="3"/>
      <c r="NSO278" s="3"/>
      <c r="NSP278" s="3"/>
      <c r="NSQ278" s="3"/>
      <c r="NSR278" s="3"/>
      <c r="NSS278" s="3"/>
      <c r="NST278" s="3"/>
      <c r="NSU278" s="3"/>
      <c r="NSV278" s="3"/>
      <c r="NSW278" s="3"/>
      <c r="NSX278" s="3"/>
      <c r="NSY278" s="3"/>
      <c r="NSZ278" s="3"/>
      <c r="NTA278" s="3"/>
      <c r="NTB278" s="3"/>
      <c r="NTC278" s="3"/>
      <c r="NTD278" s="3"/>
      <c r="NTE278" s="3"/>
      <c r="NTF278" s="3"/>
      <c r="NTG278" s="3"/>
      <c r="NTH278" s="3"/>
      <c r="NTI278" s="3"/>
      <c r="NTJ278" s="3"/>
      <c r="NTK278" s="3"/>
      <c r="NTL278" s="3"/>
      <c r="NTM278" s="3"/>
      <c r="NTN278" s="3"/>
      <c r="NTO278" s="3"/>
      <c r="NTP278" s="3"/>
      <c r="NTQ278" s="3"/>
      <c r="NTR278" s="3"/>
      <c r="NTS278" s="3"/>
      <c r="NTT278" s="3"/>
      <c r="NTU278" s="3"/>
      <c r="NTV278" s="3"/>
      <c r="NTW278" s="3"/>
      <c r="NTX278" s="3"/>
      <c r="NTY278" s="3"/>
      <c r="NTZ278" s="3"/>
      <c r="NUA278" s="3"/>
      <c r="NUB278" s="3"/>
      <c r="NUC278" s="3"/>
      <c r="NUD278" s="3"/>
      <c r="NUE278" s="3"/>
      <c r="NUF278" s="3"/>
      <c r="NUG278" s="3"/>
      <c r="NUH278" s="3"/>
      <c r="NUI278" s="3"/>
      <c r="NUJ278" s="3"/>
      <c r="NUK278" s="3"/>
      <c r="NUL278" s="3"/>
      <c r="NUM278" s="3"/>
      <c r="NUN278" s="3"/>
      <c r="NUO278" s="3"/>
      <c r="NUP278" s="3"/>
      <c r="NUQ278" s="3"/>
      <c r="NUR278" s="3"/>
      <c r="NUS278" s="3"/>
      <c r="NUT278" s="3"/>
      <c r="NUU278" s="3"/>
      <c r="NUV278" s="3"/>
      <c r="NUW278" s="3"/>
      <c r="NUX278" s="3"/>
      <c r="NUY278" s="3"/>
      <c r="NUZ278" s="3"/>
      <c r="NVA278" s="3"/>
      <c r="NVB278" s="3"/>
      <c r="NVC278" s="3"/>
      <c r="NVD278" s="3"/>
      <c r="NVE278" s="3"/>
      <c r="NVF278" s="3"/>
      <c r="NVG278" s="3"/>
      <c r="NVH278" s="3"/>
      <c r="NVI278" s="3"/>
      <c r="NVJ278" s="3"/>
      <c r="NVK278" s="3"/>
      <c r="NVL278" s="3"/>
      <c r="NVM278" s="3"/>
      <c r="NVN278" s="3"/>
      <c r="NVO278" s="3"/>
      <c r="NVP278" s="3"/>
      <c r="NVQ278" s="3"/>
      <c r="NVR278" s="3"/>
      <c r="NVS278" s="3"/>
      <c r="NVT278" s="3"/>
      <c r="NVU278" s="3"/>
      <c r="NVV278" s="3"/>
      <c r="NVW278" s="3"/>
      <c r="NVX278" s="3"/>
      <c r="NVY278" s="3"/>
      <c r="NVZ278" s="3"/>
      <c r="NWA278" s="3"/>
      <c r="NWB278" s="3"/>
      <c r="NWC278" s="3"/>
      <c r="NWD278" s="3"/>
      <c r="NWE278" s="3"/>
      <c r="NWF278" s="3"/>
      <c r="NWG278" s="3"/>
      <c r="NWH278" s="3"/>
      <c r="NWI278" s="3"/>
      <c r="NWJ278" s="3"/>
      <c r="NWK278" s="3"/>
      <c r="NWL278" s="3"/>
      <c r="NWM278" s="3"/>
      <c r="NWN278" s="3"/>
      <c r="NWO278" s="3"/>
      <c r="NWP278" s="3"/>
      <c r="NWQ278" s="3"/>
      <c r="NWR278" s="3"/>
      <c r="NWS278" s="3"/>
      <c r="NWT278" s="3"/>
      <c r="NWU278" s="3"/>
      <c r="NWV278" s="3"/>
      <c r="NWW278" s="3"/>
      <c r="NWX278" s="3"/>
      <c r="NWY278" s="3"/>
      <c r="NWZ278" s="3"/>
      <c r="NXA278" s="3"/>
      <c r="NXB278" s="3"/>
      <c r="NXC278" s="3"/>
      <c r="NXD278" s="3"/>
      <c r="NXE278" s="3"/>
      <c r="NXF278" s="3"/>
      <c r="NXG278" s="3"/>
      <c r="NXH278" s="3"/>
      <c r="NXI278" s="3"/>
      <c r="NXJ278" s="3"/>
      <c r="NXK278" s="3"/>
      <c r="NXL278" s="3"/>
      <c r="NXM278" s="3"/>
      <c r="NXN278" s="3"/>
      <c r="NXO278" s="3"/>
      <c r="NXP278" s="3"/>
      <c r="NXQ278" s="3"/>
      <c r="NXR278" s="3"/>
      <c r="NXS278" s="3"/>
      <c r="NXT278" s="3"/>
      <c r="NXU278" s="3"/>
      <c r="NXV278" s="3"/>
      <c r="NXW278" s="3"/>
      <c r="NXX278" s="3"/>
      <c r="NXY278" s="3"/>
      <c r="NXZ278" s="3"/>
      <c r="NYA278" s="3"/>
      <c r="NYB278" s="3"/>
      <c r="NYC278" s="3"/>
      <c r="NYD278" s="3"/>
      <c r="NYE278" s="3"/>
      <c r="NYF278" s="3"/>
      <c r="NYG278" s="3"/>
      <c r="NYH278" s="3"/>
      <c r="NYI278" s="3"/>
      <c r="NYJ278" s="3"/>
      <c r="NYK278" s="3"/>
      <c r="NYL278" s="3"/>
      <c r="NYM278" s="3"/>
      <c r="NYN278" s="3"/>
      <c r="NYO278" s="3"/>
      <c r="NYP278" s="3"/>
      <c r="NYQ278" s="3"/>
      <c r="NYR278" s="3"/>
      <c r="NYS278" s="3"/>
      <c r="NYT278" s="3"/>
      <c r="NYU278" s="3"/>
      <c r="NYV278" s="3"/>
      <c r="NYW278" s="3"/>
      <c r="NYX278" s="3"/>
      <c r="NYY278" s="3"/>
      <c r="NYZ278" s="3"/>
      <c r="NZA278" s="3"/>
      <c r="NZB278" s="3"/>
      <c r="NZC278" s="3"/>
      <c r="NZD278" s="3"/>
      <c r="NZE278" s="3"/>
      <c r="NZF278" s="3"/>
      <c r="NZG278" s="3"/>
      <c r="NZH278" s="3"/>
      <c r="NZI278" s="3"/>
      <c r="NZJ278" s="3"/>
      <c r="NZK278" s="3"/>
      <c r="NZL278" s="3"/>
      <c r="NZM278" s="3"/>
      <c r="NZN278" s="3"/>
      <c r="NZO278" s="3"/>
      <c r="NZP278" s="3"/>
      <c r="NZQ278" s="3"/>
      <c r="NZR278" s="3"/>
      <c r="NZS278" s="3"/>
      <c r="NZT278" s="3"/>
      <c r="NZU278" s="3"/>
      <c r="NZV278" s="3"/>
      <c r="NZW278" s="3"/>
      <c r="NZX278" s="3"/>
      <c r="NZY278" s="3"/>
      <c r="NZZ278" s="3"/>
      <c r="OAA278" s="3"/>
      <c r="OAB278" s="3"/>
      <c r="OAC278" s="3"/>
      <c r="OAD278" s="3"/>
      <c r="OAE278" s="3"/>
      <c r="OAF278" s="3"/>
      <c r="OAG278" s="3"/>
      <c r="OAH278" s="3"/>
      <c r="OAI278" s="3"/>
      <c r="OAJ278" s="3"/>
      <c r="OAK278" s="3"/>
      <c r="OAL278" s="3"/>
      <c r="OAM278" s="3"/>
      <c r="OAN278" s="3"/>
      <c r="OAO278" s="3"/>
      <c r="OAP278" s="3"/>
      <c r="OAQ278" s="3"/>
      <c r="OAR278" s="3"/>
      <c r="OAS278" s="3"/>
      <c r="OAT278" s="3"/>
      <c r="OAU278" s="3"/>
      <c r="OAV278" s="3"/>
      <c r="OAW278" s="3"/>
      <c r="OAX278" s="3"/>
      <c r="OAY278" s="3"/>
      <c r="OAZ278" s="3"/>
      <c r="OBA278" s="3"/>
      <c r="OBB278" s="3"/>
      <c r="OBC278" s="3"/>
      <c r="OBD278" s="3"/>
      <c r="OBE278" s="3"/>
      <c r="OBF278" s="3"/>
      <c r="OBG278" s="3"/>
      <c r="OBH278" s="3"/>
      <c r="OBI278" s="3"/>
      <c r="OBJ278" s="3"/>
      <c r="OBK278" s="3"/>
      <c r="OBL278" s="3"/>
      <c r="OBM278" s="3"/>
      <c r="OBN278" s="3"/>
      <c r="OBO278" s="3"/>
      <c r="OBP278" s="3"/>
      <c r="OBQ278" s="3"/>
      <c r="OBR278" s="3"/>
      <c r="OBS278" s="3"/>
      <c r="OBT278" s="3"/>
      <c r="OBU278" s="3"/>
      <c r="OBV278" s="3"/>
      <c r="OBW278" s="3"/>
      <c r="OBX278" s="3"/>
      <c r="OBY278" s="3"/>
      <c r="OBZ278" s="3"/>
      <c r="OCA278" s="3"/>
      <c r="OCB278" s="3"/>
      <c r="OCC278" s="3"/>
      <c r="OCD278" s="3"/>
      <c r="OCE278" s="3"/>
      <c r="OCF278" s="3"/>
      <c r="OCG278" s="3"/>
      <c r="OCH278" s="3"/>
      <c r="OCI278" s="3"/>
      <c r="OCJ278" s="3"/>
      <c r="OCK278" s="3"/>
      <c r="OCL278" s="3"/>
      <c r="OCM278" s="3"/>
      <c r="OCN278" s="3"/>
      <c r="OCO278" s="3"/>
      <c r="OCP278" s="3"/>
      <c r="OCQ278" s="3"/>
      <c r="OCR278" s="3"/>
      <c r="OCS278" s="3"/>
      <c r="OCT278" s="3"/>
      <c r="OCU278" s="3"/>
      <c r="OCV278" s="3"/>
      <c r="OCW278" s="3"/>
      <c r="OCX278" s="3"/>
      <c r="OCY278" s="3"/>
      <c r="OCZ278" s="3"/>
      <c r="ODA278" s="3"/>
      <c r="ODB278" s="3"/>
      <c r="ODC278" s="3"/>
      <c r="ODD278" s="3"/>
      <c r="ODE278" s="3"/>
      <c r="ODF278" s="3"/>
      <c r="ODG278" s="3"/>
      <c r="ODH278" s="3"/>
      <c r="ODI278" s="3"/>
      <c r="ODJ278" s="3"/>
      <c r="ODK278" s="3"/>
      <c r="ODL278" s="3"/>
      <c r="ODM278" s="3"/>
      <c r="ODN278" s="3"/>
      <c r="ODO278" s="3"/>
      <c r="ODP278" s="3"/>
      <c r="ODQ278" s="3"/>
      <c r="ODR278" s="3"/>
      <c r="ODS278" s="3"/>
      <c r="ODT278" s="3"/>
      <c r="ODU278" s="3"/>
      <c r="ODV278" s="3"/>
      <c r="ODW278" s="3"/>
      <c r="ODX278" s="3"/>
      <c r="ODY278" s="3"/>
      <c r="ODZ278" s="3"/>
      <c r="OEA278" s="3"/>
      <c r="OEB278" s="3"/>
      <c r="OEC278" s="3"/>
      <c r="OED278" s="3"/>
      <c r="OEE278" s="3"/>
      <c r="OEF278" s="3"/>
      <c r="OEG278" s="3"/>
      <c r="OEH278" s="3"/>
      <c r="OEI278" s="3"/>
      <c r="OEJ278" s="3"/>
      <c r="OEK278" s="3"/>
      <c r="OEL278" s="3"/>
      <c r="OEM278" s="3"/>
      <c r="OEN278" s="3"/>
      <c r="OEO278" s="3"/>
      <c r="OEP278" s="3"/>
      <c r="OEQ278" s="3"/>
      <c r="OER278" s="3"/>
      <c r="OES278" s="3"/>
      <c r="OET278" s="3"/>
      <c r="OEU278" s="3"/>
      <c r="OEV278" s="3"/>
      <c r="OEW278" s="3"/>
      <c r="OEX278" s="3"/>
      <c r="OEY278" s="3"/>
      <c r="OEZ278" s="3"/>
      <c r="OFA278" s="3"/>
      <c r="OFB278" s="3"/>
      <c r="OFC278" s="3"/>
      <c r="OFD278" s="3"/>
      <c r="OFE278" s="3"/>
      <c r="OFF278" s="3"/>
      <c r="OFG278" s="3"/>
      <c r="OFH278" s="3"/>
      <c r="OFI278" s="3"/>
      <c r="OFJ278" s="3"/>
      <c r="OFK278" s="3"/>
      <c r="OFL278" s="3"/>
      <c r="OFM278" s="3"/>
      <c r="OFN278" s="3"/>
      <c r="OFO278" s="3"/>
      <c r="OFP278" s="3"/>
      <c r="OFQ278" s="3"/>
      <c r="OFR278" s="3"/>
      <c r="OFS278" s="3"/>
      <c r="OFT278" s="3"/>
      <c r="OFU278" s="3"/>
      <c r="OFV278" s="3"/>
      <c r="OFW278" s="3"/>
      <c r="OFX278" s="3"/>
      <c r="OFY278" s="3"/>
      <c r="OFZ278" s="3"/>
      <c r="OGA278" s="3"/>
      <c r="OGB278" s="3"/>
      <c r="OGC278" s="3"/>
      <c r="OGD278" s="3"/>
      <c r="OGE278" s="3"/>
      <c r="OGF278" s="3"/>
      <c r="OGG278" s="3"/>
      <c r="OGH278" s="3"/>
      <c r="OGI278" s="3"/>
      <c r="OGJ278" s="3"/>
      <c r="OGK278" s="3"/>
      <c r="OGL278" s="3"/>
      <c r="OGM278" s="3"/>
      <c r="OGN278" s="3"/>
      <c r="OGO278" s="3"/>
      <c r="OGP278" s="3"/>
      <c r="OGQ278" s="3"/>
      <c r="OGR278" s="3"/>
      <c r="OGS278" s="3"/>
      <c r="OGT278" s="3"/>
      <c r="OGU278" s="3"/>
      <c r="OGV278" s="3"/>
      <c r="OGW278" s="3"/>
      <c r="OGX278" s="3"/>
      <c r="OGY278" s="3"/>
      <c r="OGZ278" s="3"/>
      <c r="OHA278" s="3"/>
      <c r="OHB278" s="3"/>
      <c r="OHC278" s="3"/>
      <c r="OHD278" s="3"/>
      <c r="OHE278" s="3"/>
      <c r="OHF278" s="3"/>
      <c r="OHG278" s="3"/>
      <c r="OHH278" s="3"/>
      <c r="OHI278" s="3"/>
      <c r="OHJ278" s="3"/>
      <c r="OHK278" s="3"/>
      <c r="OHL278" s="3"/>
      <c r="OHM278" s="3"/>
      <c r="OHN278" s="3"/>
      <c r="OHO278" s="3"/>
      <c r="OHP278" s="3"/>
      <c r="OHQ278" s="3"/>
      <c r="OHR278" s="3"/>
      <c r="OHS278" s="3"/>
      <c r="OHT278" s="3"/>
      <c r="OHU278" s="3"/>
      <c r="OHV278" s="3"/>
      <c r="OHW278" s="3"/>
      <c r="OHX278" s="3"/>
      <c r="OHY278" s="3"/>
      <c r="OHZ278" s="3"/>
      <c r="OIA278" s="3"/>
      <c r="OIB278" s="3"/>
      <c r="OIC278" s="3"/>
      <c r="OID278" s="3"/>
      <c r="OIE278" s="3"/>
      <c r="OIF278" s="3"/>
      <c r="OIG278" s="3"/>
      <c r="OIH278" s="3"/>
      <c r="OII278" s="3"/>
      <c r="OIJ278" s="3"/>
      <c r="OIK278" s="3"/>
      <c r="OIL278" s="3"/>
      <c r="OIM278" s="3"/>
      <c r="OIN278" s="3"/>
      <c r="OIO278" s="3"/>
      <c r="OIP278" s="3"/>
      <c r="OIQ278" s="3"/>
      <c r="OIR278" s="3"/>
      <c r="OIS278" s="3"/>
      <c r="OIT278" s="3"/>
      <c r="OIU278" s="3"/>
      <c r="OIV278" s="3"/>
      <c r="OIW278" s="3"/>
      <c r="OIX278" s="3"/>
      <c r="OIY278" s="3"/>
      <c r="OIZ278" s="3"/>
      <c r="OJA278" s="3"/>
      <c r="OJB278" s="3"/>
      <c r="OJC278" s="3"/>
      <c r="OJD278" s="3"/>
      <c r="OJE278" s="3"/>
      <c r="OJF278" s="3"/>
      <c r="OJG278" s="3"/>
      <c r="OJH278" s="3"/>
      <c r="OJI278" s="3"/>
      <c r="OJJ278" s="3"/>
      <c r="OJK278" s="3"/>
      <c r="OJL278" s="3"/>
      <c r="OJM278" s="3"/>
      <c r="OJN278" s="3"/>
      <c r="OJO278" s="3"/>
      <c r="OJP278" s="3"/>
      <c r="OJQ278" s="3"/>
      <c r="OJR278" s="3"/>
      <c r="OJS278" s="3"/>
      <c r="OJT278" s="3"/>
      <c r="OJU278" s="3"/>
      <c r="OJV278" s="3"/>
      <c r="OJW278" s="3"/>
      <c r="OJX278" s="3"/>
      <c r="OJY278" s="3"/>
      <c r="OJZ278" s="3"/>
      <c r="OKA278" s="3"/>
      <c r="OKB278" s="3"/>
      <c r="OKC278" s="3"/>
      <c r="OKD278" s="3"/>
      <c r="OKE278" s="3"/>
      <c r="OKF278" s="3"/>
      <c r="OKG278" s="3"/>
      <c r="OKH278" s="3"/>
      <c r="OKI278" s="3"/>
      <c r="OKJ278" s="3"/>
      <c r="OKK278" s="3"/>
      <c r="OKL278" s="3"/>
      <c r="OKM278" s="3"/>
      <c r="OKN278" s="3"/>
      <c r="OKO278" s="3"/>
      <c r="OKP278" s="3"/>
      <c r="OKQ278" s="3"/>
      <c r="OKR278" s="3"/>
      <c r="OKS278" s="3"/>
      <c r="OKT278" s="3"/>
      <c r="OKU278" s="3"/>
      <c r="OKV278" s="3"/>
      <c r="OKW278" s="3"/>
      <c r="OKX278" s="3"/>
      <c r="OKY278" s="3"/>
      <c r="OKZ278" s="3"/>
      <c r="OLA278" s="3"/>
      <c r="OLB278" s="3"/>
      <c r="OLC278" s="3"/>
      <c r="OLD278" s="3"/>
      <c r="OLE278" s="3"/>
      <c r="OLF278" s="3"/>
      <c r="OLG278" s="3"/>
      <c r="OLH278" s="3"/>
      <c r="OLI278" s="3"/>
      <c r="OLJ278" s="3"/>
      <c r="OLK278" s="3"/>
      <c r="OLL278" s="3"/>
      <c r="OLM278" s="3"/>
      <c r="OLN278" s="3"/>
      <c r="OLO278" s="3"/>
      <c r="OLP278" s="3"/>
      <c r="OLQ278" s="3"/>
      <c r="OLR278" s="3"/>
      <c r="OLS278" s="3"/>
      <c r="OLT278" s="3"/>
      <c r="OLU278" s="3"/>
      <c r="OLV278" s="3"/>
      <c r="OLW278" s="3"/>
      <c r="OLX278" s="3"/>
      <c r="OLY278" s="3"/>
      <c r="OLZ278" s="3"/>
      <c r="OMA278" s="3"/>
      <c r="OMB278" s="3"/>
      <c r="OMC278" s="3"/>
      <c r="OMD278" s="3"/>
      <c r="OME278" s="3"/>
      <c r="OMF278" s="3"/>
      <c r="OMG278" s="3"/>
      <c r="OMH278" s="3"/>
      <c r="OMI278" s="3"/>
      <c r="OMJ278" s="3"/>
      <c r="OMK278" s="3"/>
      <c r="OML278" s="3"/>
      <c r="OMM278" s="3"/>
      <c r="OMN278" s="3"/>
      <c r="OMO278" s="3"/>
      <c r="OMP278" s="3"/>
      <c r="OMQ278" s="3"/>
      <c r="OMR278" s="3"/>
      <c r="OMS278" s="3"/>
      <c r="OMT278" s="3"/>
      <c r="OMU278" s="3"/>
      <c r="OMV278" s="3"/>
      <c r="OMW278" s="3"/>
      <c r="OMX278" s="3"/>
      <c r="OMY278" s="3"/>
      <c r="OMZ278" s="3"/>
      <c r="ONA278" s="3"/>
      <c r="ONB278" s="3"/>
      <c r="ONC278" s="3"/>
      <c r="OND278" s="3"/>
      <c r="ONE278" s="3"/>
      <c r="ONF278" s="3"/>
      <c r="ONG278" s="3"/>
      <c r="ONH278" s="3"/>
      <c r="ONI278" s="3"/>
      <c r="ONJ278" s="3"/>
      <c r="ONK278" s="3"/>
      <c r="ONL278" s="3"/>
      <c r="ONM278" s="3"/>
      <c r="ONN278" s="3"/>
      <c r="ONO278" s="3"/>
      <c r="ONP278" s="3"/>
      <c r="ONQ278" s="3"/>
      <c r="ONR278" s="3"/>
      <c r="ONS278" s="3"/>
      <c r="ONT278" s="3"/>
      <c r="ONU278" s="3"/>
      <c r="ONV278" s="3"/>
      <c r="ONW278" s="3"/>
      <c r="ONX278" s="3"/>
      <c r="ONY278" s="3"/>
      <c r="ONZ278" s="3"/>
      <c r="OOA278" s="3"/>
      <c r="OOB278" s="3"/>
      <c r="OOC278" s="3"/>
      <c r="OOD278" s="3"/>
      <c r="OOE278" s="3"/>
      <c r="OOF278" s="3"/>
      <c r="OOG278" s="3"/>
      <c r="OOH278" s="3"/>
      <c r="OOI278" s="3"/>
      <c r="OOJ278" s="3"/>
      <c r="OOK278" s="3"/>
      <c r="OOL278" s="3"/>
      <c r="OOM278" s="3"/>
      <c r="OON278" s="3"/>
      <c r="OOO278" s="3"/>
      <c r="OOP278" s="3"/>
      <c r="OOQ278" s="3"/>
      <c r="OOR278" s="3"/>
      <c r="OOS278" s="3"/>
      <c r="OOT278" s="3"/>
      <c r="OOU278" s="3"/>
      <c r="OOV278" s="3"/>
      <c r="OOW278" s="3"/>
      <c r="OOX278" s="3"/>
      <c r="OOY278" s="3"/>
      <c r="OOZ278" s="3"/>
      <c r="OPA278" s="3"/>
      <c r="OPB278" s="3"/>
      <c r="OPC278" s="3"/>
      <c r="OPD278" s="3"/>
      <c r="OPE278" s="3"/>
      <c r="OPF278" s="3"/>
      <c r="OPG278" s="3"/>
      <c r="OPH278" s="3"/>
      <c r="OPI278" s="3"/>
      <c r="OPJ278" s="3"/>
      <c r="OPK278" s="3"/>
      <c r="OPL278" s="3"/>
      <c r="OPM278" s="3"/>
      <c r="OPN278" s="3"/>
      <c r="OPO278" s="3"/>
      <c r="OPP278" s="3"/>
      <c r="OPQ278" s="3"/>
      <c r="OPR278" s="3"/>
      <c r="OPS278" s="3"/>
      <c r="OPT278" s="3"/>
      <c r="OPU278" s="3"/>
      <c r="OPV278" s="3"/>
      <c r="OPW278" s="3"/>
      <c r="OPX278" s="3"/>
      <c r="OPY278" s="3"/>
      <c r="OPZ278" s="3"/>
      <c r="OQA278" s="3"/>
      <c r="OQB278" s="3"/>
      <c r="OQC278" s="3"/>
      <c r="OQD278" s="3"/>
      <c r="OQE278" s="3"/>
      <c r="OQF278" s="3"/>
      <c r="OQG278" s="3"/>
      <c r="OQH278" s="3"/>
      <c r="OQI278" s="3"/>
      <c r="OQJ278" s="3"/>
      <c r="OQK278" s="3"/>
      <c r="OQL278" s="3"/>
      <c r="OQM278" s="3"/>
      <c r="OQN278" s="3"/>
      <c r="OQO278" s="3"/>
      <c r="OQP278" s="3"/>
      <c r="OQQ278" s="3"/>
      <c r="OQR278" s="3"/>
      <c r="OQS278" s="3"/>
      <c r="OQT278" s="3"/>
      <c r="OQU278" s="3"/>
      <c r="OQV278" s="3"/>
      <c r="OQW278" s="3"/>
      <c r="OQX278" s="3"/>
      <c r="OQY278" s="3"/>
      <c r="OQZ278" s="3"/>
      <c r="ORA278" s="3"/>
      <c r="ORB278" s="3"/>
      <c r="ORC278" s="3"/>
      <c r="ORD278" s="3"/>
      <c r="ORE278" s="3"/>
      <c r="ORF278" s="3"/>
      <c r="ORG278" s="3"/>
      <c r="ORH278" s="3"/>
      <c r="ORI278" s="3"/>
      <c r="ORJ278" s="3"/>
      <c r="ORK278" s="3"/>
      <c r="ORL278" s="3"/>
      <c r="ORM278" s="3"/>
      <c r="ORN278" s="3"/>
      <c r="ORO278" s="3"/>
      <c r="ORP278" s="3"/>
      <c r="ORQ278" s="3"/>
      <c r="ORR278" s="3"/>
      <c r="ORS278" s="3"/>
      <c r="ORT278" s="3"/>
      <c r="ORU278" s="3"/>
      <c r="ORV278" s="3"/>
      <c r="ORW278" s="3"/>
      <c r="ORX278" s="3"/>
      <c r="ORY278" s="3"/>
      <c r="ORZ278" s="3"/>
      <c r="OSA278" s="3"/>
      <c r="OSB278" s="3"/>
      <c r="OSC278" s="3"/>
      <c r="OSD278" s="3"/>
      <c r="OSE278" s="3"/>
      <c r="OSF278" s="3"/>
      <c r="OSG278" s="3"/>
      <c r="OSH278" s="3"/>
      <c r="OSI278" s="3"/>
      <c r="OSJ278" s="3"/>
      <c r="OSK278" s="3"/>
      <c r="OSL278" s="3"/>
      <c r="OSM278" s="3"/>
      <c r="OSN278" s="3"/>
      <c r="OSO278" s="3"/>
      <c r="OSP278" s="3"/>
      <c r="OSQ278" s="3"/>
      <c r="OSR278" s="3"/>
      <c r="OSS278" s="3"/>
      <c r="OST278" s="3"/>
      <c r="OSU278" s="3"/>
      <c r="OSV278" s="3"/>
      <c r="OSW278" s="3"/>
      <c r="OSX278" s="3"/>
      <c r="OSY278" s="3"/>
      <c r="OSZ278" s="3"/>
      <c r="OTA278" s="3"/>
      <c r="OTB278" s="3"/>
      <c r="OTC278" s="3"/>
      <c r="OTD278" s="3"/>
      <c r="OTE278" s="3"/>
      <c r="OTF278" s="3"/>
      <c r="OTG278" s="3"/>
      <c r="OTH278" s="3"/>
      <c r="OTI278" s="3"/>
      <c r="OTJ278" s="3"/>
      <c r="OTK278" s="3"/>
      <c r="OTL278" s="3"/>
      <c r="OTM278" s="3"/>
      <c r="OTN278" s="3"/>
      <c r="OTO278" s="3"/>
      <c r="OTP278" s="3"/>
      <c r="OTQ278" s="3"/>
      <c r="OTR278" s="3"/>
      <c r="OTS278" s="3"/>
      <c r="OTT278" s="3"/>
      <c r="OTU278" s="3"/>
      <c r="OTV278" s="3"/>
      <c r="OTW278" s="3"/>
      <c r="OTX278" s="3"/>
      <c r="OTY278" s="3"/>
      <c r="OTZ278" s="3"/>
      <c r="OUA278" s="3"/>
      <c r="OUB278" s="3"/>
      <c r="OUC278" s="3"/>
      <c r="OUD278" s="3"/>
      <c r="OUE278" s="3"/>
      <c r="OUF278" s="3"/>
      <c r="OUG278" s="3"/>
      <c r="OUH278" s="3"/>
      <c r="OUI278" s="3"/>
      <c r="OUJ278" s="3"/>
      <c r="OUK278" s="3"/>
      <c r="OUL278" s="3"/>
      <c r="OUM278" s="3"/>
      <c r="OUN278" s="3"/>
      <c r="OUO278" s="3"/>
      <c r="OUP278" s="3"/>
      <c r="OUQ278" s="3"/>
      <c r="OUR278" s="3"/>
      <c r="OUS278" s="3"/>
      <c r="OUT278" s="3"/>
      <c r="OUU278" s="3"/>
      <c r="OUV278" s="3"/>
      <c r="OUW278" s="3"/>
      <c r="OUX278" s="3"/>
      <c r="OUY278" s="3"/>
      <c r="OUZ278" s="3"/>
      <c r="OVA278" s="3"/>
      <c r="OVB278" s="3"/>
      <c r="OVC278" s="3"/>
      <c r="OVD278" s="3"/>
      <c r="OVE278" s="3"/>
      <c r="OVF278" s="3"/>
      <c r="OVG278" s="3"/>
      <c r="OVH278" s="3"/>
      <c r="OVI278" s="3"/>
      <c r="OVJ278" s="3"/>
      <c r="OVK278" s="3"/>
      <c r="OVL278" s="3"/>
      <c r="OVM278" s="3"/>
      <c r="OVN278" s="3"/>
      <c r="OVO278" s="3"/>
      <c r="OVP278" s="3"/>
      <c r="OVQ278" s="3"/>
      <c r="OVR278" s="3"/>
      <c r="OVS278" s="3"/>
      <c r="OVT278" s="3"/>
      <c r="OVU278" s="3"/>
      <c r="OVV278" s="3"/>
      <c r="OVW278" s="3"/>
      <c r="OVX278" s="3"/>
      <c r="OVY278" s="3"/>
      <c r="OVZ278" s="3"/>
      <c r="OWA278" s="3"/>
      <c r="OWB278" s="3"/>
      <c r="OWC278" s="3"/>
      <c r="OWD278" s="3"/>
      <c r="OWE278" s="3"/>
      <c r="OWF278" s="3"/>
      <c r="OWG278" s="3"/>
      <c r="OWH278" s="3"/>
      <c r="OWI278" s="3"/>
      <c r="OWJ278" s="3"/>
      <c r="OWK278" s="3"/>
      <c r="OWL278" s="3"/>
      <c r="OWM278" s="3"/>
      <c r="OWN278" s="3"/>
      <c r="OWO278" s="3"/>
      <c r="OWP278" s="3"/>
      <c r="OWQ278" s="3"/>
      <c r="OWR278" s="3"/>
      <c r="OWS278" s="3"/>
      <c r="OWT278" s="3"/>
      <c r="OWU278" s="3"/>
      <c r="OWV278" s="3"/>
      <c r="OWW278" s="3"/>
      <c r="OWX278" s="3"/>
      <c r="OWY278" s="3"/>
      <c r="OWZ278" s="3"/>
      <c r="OXA278" s="3"/>
      <c r="OXB278" s="3"/>
      <c r="OXC278" s="3"/>
      <c r="OXD278" s="3"/>
      <c r="OXE278" s="3"/>
      <c r="OXF278" s="3"/>
      <c r="OXG278" s="3"/>
      <c r="OXH278" s="3"/>
      <c r="OXI278" s="3"/>
      <c r="OXJ278" s="3"/>
      <c r="OXK278" s="3"/>
      <c r="OXL278" s="3"/>
      <c r="OXM278" s="3"/>
      <c r="OXN278" s="3"/>
      <c r="OXO278" s="3"/>
      <c r="OXP278" s="3"/>
      <c r="OXQ278" s="3"/>
      <c r="OXR278" s="3"/>
      <c r="OXS278" s="3"/>
      <c r="OXT278" s="3"/>
      <c r="OXU278" s="3"/>
      <c r="OXV278" s="3"/>
      <c r="OXW278" s="3"/>
      <c r="OXX278" s="3"/>
      <c r="OXY278" s="3"/>
      <c r="OXZ278" s="3"/>
      <c r="OYA278" s="3"/>
      <c r="OYB278" s="3"/>
      <c r="OYC278" s="3"/>
      <c r="OYD278" s="3"/>
      <c r="OYE278" s="3"/>
      <c r="OYF278" s="3"/>
      <c r="OYG278" s="3"/>
      <c r="OYH278" s="3"/>
      <c r="OYI278" s="3"/>
      <c r="OYJ278" s="3"/>
      <c r="OYK278" s="3"/>
      <c r="OYL278" s="3"/>
      <c r="OYM278" s="3"/>
      <c r="OYN278" s="3"/>
      <c r="OYO278" s="3"/>
      <c r="OYP278" s="3"/>
      <c r="OYQ278" s="3"/>
      <c r="OYR278" s="3"/>
      <c r="OYS278" s="3"/>
      <c r="OYT278" s="3"/>
      <c r="OYU278" s="3"/>
      <c r="OYV278" s="3"/>
      <c r="OYW278" s="3"/>
      <c r="OYX278" s="3"/>
      <c r="OYY278" s="3"/>
      <c r="OYZ278" s="3"/>
      <c r="OZA278" s="3"/>
      <c r="OZB278" s="3"/>
      <c r="OZC278" s="3"/>
      <c r="OZD278" s="3"/>
      <c r="OZE278" s="3"/>
      <c r="OZF278" s="3"/>
      <c r="OZG278" s="3"/>
      <c r="OZH278" s="3"/>
      <c r="OZI278" s="3"/>
      <c r="OZJ278" s="3"/>
      <c r="OZK278" s="3"/>
      <c r="OZL278" s="3"/>
      <c r="OZM278" s="3"/>
      <c r="OZN278" s="3"/>
      <c r="OZO278" s="3"/>
      <c r="OZP278" s="3"/>
      <c r="OZQ278" s="3"/>
      <c r="OZR278" s="3"/>
      <c r="OZS278" s="3"/>
      <c r="OZT278" s="3"/>
      <c r="OZU278" s="3"/>
      <c r="OZV278" s="3"/>
      <c r="OZW278" s="3"/>
      <c r="OZX278" s="3"/>
      <c r="OZY278" s="3"/>
      <c r="OZZ278" s="3"/>
      <c r="PAA278" s="3"/>
      <c r="PAB278" s="3"/>
      <c r="PAC278" s="3"/>
      <c r="PAD278" s="3"/>
      <c r="PAE278" s="3"/>
      <c r="PAF278" s="3"/>
      <c r="PAG278" s="3"/>
      <c r="PAH278" s="3"/>
      <c r="PAI278" s="3"/>
      <c r="PAJ278" s="3"/>
      <c r="PAK278" s="3"/>
      <c r="PAL278" s="3"/>
      <c r="PAM278" s="3"/>
      <c r="PAN278" s="3"/>
      <c r="PAO278" s="3"/>
      <c r="PAP278" s="3"/>
      <c r="PAQ278" s="3"/>
      <c r="PAR278" s="3"/>
      <c r="PAS278" s="3"/>
      <c r="PAT278" s="3"/>
      <c r="PAU278" s="3"/>
      <c r="PAV278" s="3"/>
      <c r="PAW278" s="3"/>
      <c r="PAX278" s="3"/>
      <c r="PAY278" s="3"/>
      <c r="PAZ278" s="3"/>
      <c r="PBA278" s="3"/>
      <c r="PBB278" s="3"/>
      <c r="PBC278" s="3"/>
      <c r="PBD278" s="3"/>
      <c r="PBE278" s="3"/>
      <c r="PBF278" s="3"/>
      <c r="PBG278" s="3"/>
      <c r="PBH278" s="3"/>
      <c r="PBI278" s="3"/>
      <c r="PBJ278" s="3"/>
      <c r="PBK278" s="3"/>
      <c r="PBL278" s="3"/>
      <c r="PBM278" s="3"/>
      <c r="PBN278" s="3"/>
      <c r="PBO278" s="3"/>
      <c r="PBP278" s="3"/>
      <c r="PBQ278" s="3"/>
      <c r="PBR278" s="3"/>
      <c r="PBS278" s="3"/>
      <c r="PBT278" s="3"/>
      <c r="PBU278" s="3"/>
      <c r="PBV278" s="3"/>
      <c r="PBW278" s="3"/>
      <c r="PBX278" s="3"/>
      <c r="PBY278" s="3"/>
      <c r="PBZ278" s="3"/>
      <c r="PCA278" s="3"/>
      <c r="PCB278" s="3"/>
      <c r="PCC278" s="3"/>
      <c r="PCD278" s="3"/>
      <c r="PCE278" s="3"/>
      <c r="PCF278" s="3"/>
      <c r="PCG278" s="3"/>
      <c r="PCH278" s="3"/>
      <c r="PCI278" s="3"/>
      <c r="PCJ278" s="3"/>
      <c r="PCK278" s="3"/>
      <c r="PCL278" s="3"/>
      <c r="PCM278" s="3"/>
      <c r="PCN278" s="3"/>
      <c r="PCO278" s="3"/>
      <c r="PCP278" s="3"/>
      <c r="PCQ278" s="3"/>
      <c r="PCR278" s="3"/>
      <c r="PCS278" s="3"/>
      <c r="PCT278" s="3"/>
      <c r="PCU278" s="3"/>
      <c r="PCV278" s="3"/>
      <c r="PCW278" s="3"/>
      <c r="PCX278" s="3"/>
      <c r="PCY278" s="3"/>
      <c r="PCZ278" s="3"/>
      <c r="PDA278" s="3"/>
      <c r="PDB278" s="3"/>
      <c r="PDC278" s="3"/>
      <c r="PDD278" s="3"/>
      <c r="PDE278" s="3"/>
      <c r="PDF278" s="3"/>
      <c r="PDG278" s="3"/>
      <c r="PDH278" s="3"/>
      <c r="PDI278" s="3"/>
      <c r="PDJ278" s="3"/>
      <c r="PDK278" s="3"/>
      <c r="PDL278" s="3"/>
      <c r="PDM278" s="3"/>
      <c r="PDN278" s="3"/>
      <c r="PDO278" s="3"/>
      <c r="PDP278" s="3"/>
      <c r="PDQ278" s="3"/>
      <c r="PDR278" s="3"/>
      <c r="PDS278" s="3"/>
      <c r="PDT278" s="3"/>
      <c r="PDU278" s="3"/>
      <c r="PDV278" s="3"/>
      <c r="PDW278" s="3"/>
      <c r="PDX278" s="3"/>
      <c r="PDY278" s="3"/>
      <c r="PDZ278" s="3"/>
      <c r="PEA278" s="3"/>
      <c r="PEB278" s="3"/>
      <c r="PEC278" s="3"/>
      <c r="PED278" s="3"/>
      <c r="PEE278" s="3"/>
      <c r="PEF278" s="3"/>
      <c r="PEG278" s="3"/>
      <c r="PEH278" s="3"/>
      <c r="PEI278" s="3"/>
      <c r="PEJ278" s="3"/>
      <c r="PEK278" s="3"/>
      <c r="PEL278" s="3"/>
      <c r="PEM278" s="3"/>
      <c r="PEN278" s="3"/>
      <c r="PEO278" s="3"/>
      <c r="PEP278" s="3"/>
      <c r="PEQ278" s="3"/>
      <c r="PER278" s="3"/>
      <c r="PES278" s="3"/>
      <c r="PET278" s="3"/>
      <c r="PEU278" s="3"/>
      <c r="PEV278" s="3"/>
      <c r="PEW278" s="3"/>
      <c r="PEX278" s="3"/>
      <c r="PEY278" s="3"/>
      <c r="PEZ278" s="3"/>
      <c r="PFA278" s="3"/>
      <c r="PFB278" s="3"/>
      <c r="PFC278" s="3"/>
      <c r="PFD278" s="3"/>
      <c r="PFE278" s="3"/>
      <c r="PFF278" s="3"/>
      <c r="PFG278" s="3"/>
      <c r="PFH278" s="3"/>
      <c r="PFI278" s="3"/>
      <c r="PFJ278" s="3"/>
      <c r="PFK278" s="3"/>
      <c r="PFL278" s="3"/>
      <c r="PFM278" s="3"/>
      <c r="PFN278" s="3"/>
      <c r="PFO278" s="3"/>
      <c r="PFP278" s="3"/>
      <c r="PFQ278" s="3"/>
      <c r="PFR278" s="3"/>
      <c r="PFS278" s="3"/>
      <c r="PFT278" s="3"/>
      <c r="PFU278" s="3"/>
      <c r="PFV278" s="3"/>
      <c r="PFW278" s="3"/>
      <c r="PFX278" s="3"/>
      <c r="PFY278" s="3"/>
      <c r="PFZ278" s="3"/>
      <c r="PGA278" s="3"/>
      <c r="PGB278" s="3"/>
      <c r="PGC278" s="3"/>
      <c r="PGD278" s="3"/>
      <c r="PGE278" s="3"/>
      <c r="PGF278" s="3"/>
      <c r="PGG278" s="3"/>
      <c r="PGH278" s="3"/>
      <c r="PGI278" s="3"/>
      <c r="PGJ278" s="3"/>
      <c r="PGK278" s="3"/>
      <c r="PGL278" s="3"/>
      <c r="PGM278" s="3"/>
      <c r="PGN278" s="3"/>
      <c r="PGO278" s="3"/>
      <c r="PGP278" s="3"/>
      <c r="PGQ278" s="3"/>
      <c r="PGR278" s="3"/>
      <c r="PGS278" s="3"/>
      <c r="PGT278" s="3"/>
      <c r="PGU278" s="3"/>
      <c r="PGV278" s="3"/>
      <c r="PGW278" s="3"/>
      <c r="PGX278" s="3"/>
      <c r="PGY278" s="3"/>
      <c r="PGZ278" s="3"/>
      <c r="PHA278" s="3"/>
      <c r="PHB278" s="3"/>
      <c r="PHC278" s="3"/>
      <c r="PHD278" s="3"/>
      <c r="PHE278" s="3"/>
      <c r="PHF278" s="3"/>
      <c r="PHG278" s="3"/>
      <c r="PHH278" s="3"/>
      <c r="PHI278" s="3"/>
      <c r="PHJ278" s="3"/>
      <c r="PHK278" s="3"/>
      <c r="PHL278" s="3"/>
      <c r="PHM278" s="3"/>
      <c r="PHN278" s="3"/>
      <c r="PHO278" s="3"/>
      <c r="PHP278" s="3"/>
      <c r="PHQ278" s="3"/>
      <c r="PHR278" s="3"/>
      <c r="PHS278" s="3"/>
      <c r="PHT278" s="3"/>
      <c r="PHU278" s="3"/>
      <c r="PHV278" s="3"/>
      <c r="PHW278" s="3"/>
      <c r="PHX278" s="3"/>
      <c r="PHY278" s="3"/>
      <c r="PHZ278" s="3"/>
      <c r="PIA278" s="3"/>
      <c r="PIB278" s="3"/>
      <c r="PIC278" s="3"/>
      <c r="PID278" s="3"/>
      <c r="PIE278" s="3"/>
      <c r="PIF278" s="3"/>
      <c r="PIG278" s="3"/>
      <c r="PIH278" s="3"/>
      <c r="PII278" s="3"/>
      <c r="PIJ278" s="3"/>
      <c r="PIK278" s="3"/>
      <c r="PIL278" s="3"/>
      <c r="PIM278" s="3"/>
      <c r="PIN278" s="3"/>
      <c r="PIO278" s="3"/>
      <c r="PIP278" s="3"/>
      <c r="PIQ278" s="3"/>
      <c r="PIR278" s="3"/>
      <c r="PIS278" s="3"/>
      <c r="PIT278" s="3"/>
      <c r="PIU278" s="3"/>
      <c r="PIV278" s="3"/>
      <c r="PIW278" s="3"/>
      <c r="PIX278" s="3"/>
      <c r="PIY278" s="3"/>
      <c r="PIZ278" s="3"/>
      <c r="PJA278" s="3"/>
      <c r="PJB278" s="3"/>
      <c r="PJC278" s="3"/>
      <c r="PJD278" s="3"/>
      <c r="PJE278" s="3"/>
      <c r="PJF278" s="3"/>
      <c r="PJG278" s="3"/>
      <c r="PJH278" s="3"/>
      <c r="PJI278" s="3"/>
      <c r="PJJ278" s="3"/>
      <c r="PJK278" s="3"/>
      <c r="PJL278" s="3"/>
      <c r="PJM278" s="3"/>
      <c r="PJN278" s="3"/>
      <c r="PJO278" s="3"/>
      <c r="PJP278" s="3"/>
      <c r="PJQ278" s="3"/>
      <c r="PJR278" s="3"/>
      <c r="PJS278" s="3"/>
      <c r="PJT278" s="3"/>
      <c r="PJU278" s="3"/>
      <c r="PJV278" s="3"/>
      <c r="PJW278" s="3"/>
      <c r="PJX278" s="3"/>
      <c r="PJY278" s="3"/>
      <c r="PJZ278" s="3"/>
      <c r="PKA278" s="3"/>
      <c r="PKB278" s="3"/>
      <c r="PKC278" s="3"/>
      <c r="PKD278" s="3"/>
      <c r="PKE278" s="3"/>
      <c r="PKF278" s="3"/>
      <c r="PKG278" s="3"/>
      <c r="PKH278" s="3"/>
      <c r="PKI278" s="3"/>
      <c r="PKJ278" s="3"/>
      <c r="PKK278" s="3"/>
      <c r="PKL278" s="3"/>
      <c r="PKM278" s="3"/>
      <c r="PKN278" s="3"/>
      <c r="PKO278" s="3"/>
      <c r="PKP278" s="3"/>
      <c r="PKQ278" s="3"/>
      <c r="PKR278" s="3"/>
      <c r="PKS278" s="3"/>
      <c r="PKT278" s="3"/>
      <c r="PKU278" s="3"/>
      <c r="PKV278" s="3"/>
      <c r="PKW278" s="3"/>
      <c r="PKX278" s="3"/>
      <c r="PKY278" s="3"/>
      <c r="PKZ278" s="3"/>
      <c r="PLA278" s="3"/>
      <c r="PLB278" s="3"/>
      <c r="PLC278" s="3"/>
      <c r="PLD278" s="3"/>
      <c r="PLE278" s="3"/>
      <c r="PLF278" s="3"/>
      <c r="PLG278" s="3"/>
      <c r="PLH278" s="3"/>
      <c r="PLI278" s="3"/>
      <c r="PLJ278" s="3"/>
      <c r="PLK278" s="3"/>
      <c r="PLL278" s="3"/>
      <c r="PLM278" s="3"/>
      <c r="PLN278" s="3"/>
      <c r="PLO278" s="3"/>
      <c r="PLP278" s="3"/>
      <c r="PLQ278" s="3"/>
      <c r="PLR278" s="3"/>
      <c r="PLS278" s="3"/>
      <c r="PLT278" s="3"/>
      <c r="PLU278" s="3"/>
      <c r="PLV278" s="3"/>
      <c r="PLW278" s="3"/>
      <c r="PLX278" s="3"/>
      <c r="PLY278" s="3"/>
      <c r="PLZ278" s="3"/>
      <c r="PMA278" s="3"/>
      <c r="PMB278" s="3"/>
      <c r="PMC278" s="3"/>
      <c r="PMD278" s="3"/>
      <c r="PME278" s="3"/>
      <c r="PMF278" s="3"/>
      <c r="PMG278" s="3"/>
      <c r="PMH278" s="3"/>
      <c r="PMI278" s="3"/>
      <c r="PMJ278" s="3"/>
      <c r="PMK278" s="3"/>
      <c r="PML278" s="3"/>
      <c r="PMM278" s="3"/>
      <c r="PMN278" s="3"/>
      <c r="PMO278" s="3"/>
      <c r="PMP278" s="3"/>
      <c r="PMQ278" s="3"/>
      <c r="PMR278" s="3"/>
      <c r="PMS278" s="3"/>
      <c r="PMT278" s="3"/>
      <c r="PMU278" s="3"/>
      <c r="PMV278" s="3"/>
      <c r="PMW278" s="3"/>
      <c r="PMX278" s="3"/>
      <c r="PMY278" s="3"/>
      <c r="PMZ278" s="3"/>
      <c r="PNA278" s="3"/>
      <c r="PNB278" s="3"/>
      <c r="PNC278" s="3"/>
      <c r="PND278" s="3"/>
      <c r="PNE278" s="3"/>
      <c r="PNF278" s="3"/>
      <c r="PNG278" s="3"/>
      <c r="PNH278" s="3"/>
      <c r="PNI278" s="3"/>
      <c r="PNJ278" s="3"/>
      <c r="PNK278" s="3"/>
      <c r="PNL278" s="3"/>
      <c r="PNM278" s="3"/>
      <c r="PNN278" s="3"/>
      <c r="PNO278" s="3"/>
      <c r="PNP278" s="3"/>
      <c r="PNQ278" s="3"/>
      <c r="PNR278" s="3"/>
      <c r="PNS278" s="3"/>
      <c r="PNT278" s="3"/>
      <c r="PNU278" s="3"/>
      <c r="PNV278" s="3"/>
      <c r="PNW278" s="3"/>
      <c r="PNX278" s="3"/>
      <c r="PNY278" s="3"/>
      <c r="PNZ278" s="3"/>
      <c r="POA278" s="3"/>
      <c r="POB278" s="3"/>
      <c r="POC278" s="3"/>
      <c r="POD278" s="3"/>
      <c r="POE278" s="3"/>
      <c r="POF278" s="3"/>
      <c r="POG278" s="3"/>
      <c r="POH278" s="3"/>
      <c r="POI278" s="3"/>
      <c r="POJ278" s="3"/>
      <c r="POK278" s="3"/>
      <c r="POL278" s="3"/>
      <c r="POM278" s="3"/>
      <c r="PON278" s="3"/>
      <c r="POO278" s="3"/>
      <c r="POP278" s="3"/>
      <c r="POQ278" s="3"/>
      <c r="POR278" s="3"/>
      <c r="POS278" s="3"/>
      <c r="POT278" s="3"/>
      <c r="POU278" s="3"/>
      <c r="POV278" s="3"/>
      <c r="POW278" s="3"/>
      <c r="POX278" s="3"/>
      <c r="POY278" s="3"/>
      <c r="POZ278" s="3"/>
      <c r="PPA278" s="3"/>
      <c r="PPB278" s="3"/>
      <c r="PPC278" s="3"/>
      <c r="PPD278" s="3"/>
      <c r="PPE278" s="3"/>
      <c r="PPF278" s="3"/>
      <c r="PPG278" s="3"/>
      <c r="PPH278" s="3"/>
      <c r="PPI278" s="3"/>
      <c r="PPJ278" s="3"/>
      <c r="PPK278" s="3"/>
      <c r="PPL278" s="3"/>
      <c r="PPM278" s="3"/>
      <c r="PPN278" s="3"/>
      <c r="PPO278" s="3"/>
      <c r="PPP278" s="3"/>
      <c r="PPQ278" s="3"/>
      <c r="PPR278" s="3"/>
      <c r="PPS278" s="3"/>
      <c r="PPT278" s="3"/>
      <c r="PPU278" s="3"/>
      <c r="PPV278" s="3"/>
      <c r="PPW278" s="3"/>
      <c r="PPX278" s="3"/>
      <c r="PPY278" s="3"/>
      <c r="PPZ278" s="3"/>
      <c r="PQA278" s="3"/>
      <c r="PQB278" s="3"/>
      <c r="PQC278" s="3"/>
      <c r="PQD278" s="3"/>
      <c r="PQE278" s="3"/>
      <c r="PQF278" s="3"/>
      <c r="PQG278" s="3"/>
      <c r="PQH278" s="3"/>
      <c r="PQI278" s="3"/>
      <c r="PQJ278" s="3"/>
      <c r="PQK278" s="3"/>
      <c r="PQL278" s="3"/>
      <c r="PQM278" s="3"/>
      <c r="PQN278" s="3"/>
      <c r="PQO278" s="3"/>
      <c r="PQP278" s="3"/>
      <c r="PQQ278" s="3"/>
      <c r="PQR278" s="3"/>
      <c r="PQS278" s="3"/>
      <c r="PQT278" s="3"/>
      <c r="PQU278" s="3"/>
      <c r="PQV278" s="3"/>
      <c r="PQW278" s="3"/>
      <c r="PQX278" s="3"/>
      <c r="PQY278" s="3"/>
      <c r="PQZ278" s="3"/>
      <c r="PRA278" s="3"/>
      <c r="PRB278" s="3"/>
      <c r="PRC278" s="3"/>
      <c r="PRD278" s="3"/>
      <c r="PRE278" s="3"/>
      <c r="PRF278" s="3"/>
      <c r="PRG278" s="3"/>
      <c r="PRH278" s="3"/>
      <c r="PRI278" s="3"/>
      <c r="PRJ278" s="3"/>
      <c r="PRK278" s="3"/>
      <c r="PRL278" s="3"/>
      <c r="PRM278" s="3"/>
      <c r="PRN278" s="3"/>
      <c r="PRO278" s="3"/>
      <c r="PRP278" s="3"/>
      <c r="PRQ278" s="3"/>
      <c r="PRR278" s="3"/>
      <c r="PRS278" s="3"/>
      <c r="PRT278" s="3"/>
      <c r="PRU278" s="3"/>
      <c r="PRV278" s="3"/>
      <c r="PRW278" s="3"/>
      <c r="PRX278" s="3"/>
      <c r="PRY278" s="3"/>
      <c r="PRZ278" s="3"/>
      <c r="PSA278" s="3"/>
      <c r="PSB278" s="3"/>
      <c r="PSC278" s="3"/>
      <c r="PSD278" s="3"/>
      <c r="PSE278" s="3"/>
      <c r="PSF278" s="3"/>
      <c r="PSG278" s="3"/>
      <c r="PSH278" s="3"/>
      <c r="PSI278" s="3"/>
      <c r="PSJ278" s="3"/>
      <c r="PSK278" s="3"/>
      <c r="PSL278" s="3"/>
      <c r="PSM278" s="3"/>
      <c r="PSN278" s="3"/>
      <c r="PSO278" s="3"/>
      <c r="PSP278" s="3"/>
      <c r="PSQ278" s="3"/>
      <c r="PSR278" s="3"/>
      <c r="PSS278" s="3"/>
      <c r="PST278" s="3"/>
      <c r="PSU278" s="3"/>
      <c r="PSV278" s="3"/>
      <c r="PSW278" s="3"/>
      <c r="PSX278" s="3"/>
      <c r="PSY278" s="3"/>
      <c r="PSZ278" s="3"/>
      <c r="PTA278" s="3"/>
      <c r="PTB278" s="3"/>
      <c r="PTC278" s="3"/>
      <c r="PTD278" s="3"/>
      <c r="PTE278" s="3"/>
      <c r="PTF278" s="3"/>
      <c r="PTG278" s="3"/>
      <c r="PTH278" s="3"/>
      <c r="PTI278" s="3"/>
      <c r="PTJ278" s="3"/>
      <c r="PTK278" s="3"/>
      <c r="PTL278" s="3"/>
      <c r="PTM278" s="3"/>
      <c r="PTN278" s="3"/>
      <c r="PTO278" s="3"/>
      <c r="PTP278" s="3"/>
      <c r="PTQ278" s="3"/>
      <c r="PTR278" s="3"/>
      <c r="PTS278" s="3"/>
      <c r="PTT278" s="3"/>
      <c r="PTU278" s="3"/>
      <c r="PTV278" s="3"/>
      <c r="PTW278" s="3"/>
      <c r="PTX278" s="3"/>
      <c r="PTY278" s="3"/>
      <c r="PTZ278" s="3"/>
      <c r="PUA278" s="3"/>
      <c r="PUB278" s="3"/>
      <c r="PUC278" s="3"/>
      <c r="PUD278" s="3"/>
      <c r="PUE278" s="3"/>
      <c r="PUF278" s="3"/>
      <c r="PUG278" s="3"/>
      <c r="PUH278" s="3"/>
      <c r="PUI278" s="3"/>
      <c r="PUJ278" s="3"/>
      <c r="PUK278" s="3"/>
      <c r="PUL278" s="3"/>
      <c r="PUM278" s="3"/>
      <c r="PUN278" s="3"/>
      <c r="PUO278" s="3"/>
      <c r="PUP278" s="3"/>
      <c r="PUQ278" s="3"/>
      <c r="PUR278" s="3"/>
      <c r="PUS278" s="3"/>
      <c r="PUT278" s="3"/>
      <c r="PUU278" s="3"/>
      <c r="PUV278" s="3"/>
      <c r="PUW278" s="3"/>
      <c r="PUX278" s="3"/>
      <c r="PUY278" s="3"/>
      <c r="PUZ278" s="3"/>
      <c r="PVA278" s="3"/>
      <c r="PVB278" s="3"/>
      <c r="PVC278" s="3"/>
      <c r="PVD278" s="3"/>
      <c r="PVE278" s="3"/>
      <c r="PVF278" s="3"/>
      <c r="PVG278" s="3"/>
      <c r="PVH278" s="3"/>
      <c r="PVI278" s="3"/>
      <c r="PVJ278" s="3"/>
      <c r="PVK278" s="3"/>
      <c r="PVL278" s="3"/>
      <c r="PVM278" s="3"/>
      <c r="PVN278" s="3"/>
      <c r="PVO278" s="3"/>
      <c r="PVP278" s="3"/>
      <c r="PVQ278" s="3"/>
      <c r="PVR278" s="3"/>
      <c r="PVS278" s="3"/>
      <c r="PVT278" s="3"/>
      <c r="PVU278" s="3"/>
      <c r="PVV278" s="3"/>
      <c r="PVW278" s="3"/>
      <c r="PVX278" s="3"/>
      <c r="PVY278" s="3"/>
      <c r="PVZ278" s="3"/>
      <c r="PWA278" s="3"/>
      <c r="PWB278" s="3"/>
      <c r="PWC278" s="3"/>
      <c r="PWD278" s="3"/>
      <c r="PWE278" s="3"/>
      <c r="PWF278" s="3"/>
      <c r="PWG278" s="3"/>
      <c r="PWH278" s="3"/>
      <c r="PWI278" s="3"/>
      <c r="PWJ278" s="3"/>
      <c r="PWK278" s="3"/>
      <c r="PWL278" s="3"/>
      <c r="PWM278" s="3"/>
      <c r="PWN278" s="3"/>
      <c r="PWO278" s="3"/>
      <c r="PWP278" s="3"/>
      <c r="PWQ278" s="3"/>
      <c r="PWR278" s="3"/>
      <c r="PWS278" s="3"/>
      <c r="PWT278" s="3"/>
      <c r="PWU278" s="3"/>
      <c r="PWV278" s="3"/>
      <c r="PWW278" s="3"/>
      <c r="PWX278" s="3"/>
      <c r="PWY278" s="3"/>
      <c r="PWZ278" s="3"/>
      <c r="PXA278" s="3"/>
      <c r="PXB278" s="3"/>
      <c r="PXC278" s="3"/>
      <c r="PXD278" s="3"/>
      <c r="PXE278" s="3"/>
      <c r="PXF278" s="3"/>
      <c r="PXG278" s="3"/>
      <c r="PXH278" s="3"/>
      <c r="PXI278" s="3"/>
      <c r="PXJ278" s="3"/>
      <c r="PXK278" s="3"/>
      <c r="PXL278" s="3"/>
      <c r="PXM278" s="3"/>
      <c r="PXN278" s="3"/>
      <c r="PXO278" s="3"/>
      <c r="PXP278" s="3"/>
      <c r="PXQ278" s="3"/>
      <c r="PXR278" s="3"/>
      <c r="PXS278" s="3"/>
      <c r="PXT278" s="3"/>
      <c r="PXU278" s="3"/>
      <c r="PXV278" s="3"/>
      <c r="PXW278" s="3"/>
      <c r="PXX278" s="3"/>
      <c r="PXY278" s="3"/>
      <c r="PXZ278" s="3"/>
      <c r="PYA278" s="3"/>
      <c r="PYB278" s="3"/>
      <c r="PYC278" s="3"/>
      <c r="PYD278" s="3"/>
      <c r="PYE278" s="3"/>
      <c r="PYF278" s="3"/>
      <c r="PYG278" s="3"/>
      <c r="PYH278" s="3"/>
      <c r="PYI278" s="3"/>
      <c r="PYJ278" s="3"/>
      <c r="PYK278" s="3"/>
      <c r="PYL278" s="3"/>
      <c r="PYM278" s="3"/>
      <c r="PYN278" s="3"/>
      <c r="PYO278" s="3"/>
      <c r="PYP278" s="3"/>
      <c r="PYQ278" s="3"/>
      <c r="PYR278" s="3"/>
      <c r="PYS278" s="3"/>
      <c r="PYT278" s="3"/>
      <c r="PYU278" s="3"/>
      <c r="PYV278" s="3"/>
      <c r="PYW278" s="3"/>
      <c r="PYX278" s="3"/>
      <c r="PYY278" s="3"/>
      <c r="PYZ278" s="3"/>
      <c r="PZA278" s="3"/>
      <c r="PZB278" s="3"/>
      <c r="PZC278" s="3"/>
      <c r="PZD278" s="3"/>
      <c r="PZE278" s="3"/>
      <c r="PZF278" s="3"/>
      <c r="PZG278" s="3"/>
      <c r="PZH278" s="3"/>
      <c r="PZI278" s="3"/>
      <c r="PZJ278" s="3"/>
      <c r="PZK278" s="3"/>
      <c r="PZL278" s="3"/>
      <c r="PZM278" s="3"/>
      <c r="PZN278" s="3"/>
      <c r="PZO278" s="3"/>
      <c r="PZP278" s="3"/>
      <c r="PZQ278" s="3"/>
      <c r="PZR278" s="3"/>
      <c r="PZS278" s="3"/>
      <c r="PZT278" s="3"/>
      <c r="PZU278" s="3"/>
      <c r="PZV278" s="3"/>
      <c r="PZW278" s="3"/>
      <c r="PZX278" s="3"/>
      <c r="PZY278" s="3"/>
      <c r="PZZ278" s="3"/>
      <c r="QAA278" s="3"/>
      <c r="QAB278" s="3"/>
      <c r="QAC278" s="3"/>
      <c r="QAD278" s="3"/>
      <c r="QAE278" s="3"/>
      <c r="QAF278" s="3"/>
      <c r="QAG278" s="3"/>
      <c r="QAH278" s="3"/>
      <c r="QAI278" s="3"/>
      <c r="QAJ278" s="3"/>
      <c r="QAK278" s="3"/>
      <c r="QAL278" s="3"/>
      <c r="QAM278" s="3"/>
      <c r="QAN278" s="3"/>
      <c r="QAO278" s="3"/>
      <c r="QAP278" s="3"/>
      <c r="QAQ278" s="3"/>
      <c r="QAR278" s="3"/>
      <c r="QAS278" s="3"/>
      <c r="QAT278" s="3"/>
      <c r="QAU278" s="3"/>
      <c r="QAV278" s="3"/>
      <c r="QAW278" s="3"/>
      <c r="QAX278" s="3"/>
      <c r="QAY278" s="3"/>
      <c r="QAZ278" s="3"/>
      <c r="QBA278" s="3"/>
      <c r="QBB278" s="3"/>
      <c r="QBC278" s="3"/>
      <c r="QBD278" s="3"/>
      <c r="QBE278" s="3"/>
      <c r="QBF278" s="3"/>
      <c r="QBG278" s="3"/>
      <c r="QBH278" s="3"/>
      <c r="QBI278" s="3"/>
      <c r="QBJ278" s="3"/>
      <c r="QBK278" s="3"/>
      <c r="QBL278" s="3"/>
      <c r="QBM278" s="3"/>
      <c r="QBN278" s="3"/>
      <c r="QBO278" s="3"/>
      <c r="QBP278" s="3"/>
      <c r="QBQ278" s="3"/>
      <c r="QBR278" s="3"/>
      <c r="QBS278" s="3"/>
      <c r="QBT278" s="3"/>
      <c r="QBU278" s="3"/>
      <c r="QBV278" s="3"/>
      <c r="QBW278" s="3"/>
      <c r="QBX278" s="3"/>
      <c r="QBY278" s="3"/>
      <c r="QBZ278" s="3"/>
      <c r="QCA278" s="3"/>
      <c r="QCB278" s="3"/>
      <c r="QCC278" s="3"/>
      <c r="QCD278" s="3"/>
      <c r="QCE278" s="3"/>
      <c r="QCF278" s="3"/>
      <c r="QCG278" s="3"/>
      <c r="QCH278" s="3"/>
      <c r="QCI278" s="3"/>
      <c r="QCJ278" s="3"/>
      <c r="QCK278" s="3"/>
      <c r="QCL278" s="3"/>
      <c r="QCM278" s="3"/>
      <c r="QCN278" s="3"/>
      <c r="QCO278" s="3"/>
      <c r="QCP278" s="3"/>
      <c r="QCQ278" s="3"/>
      <c r="QCR278" s="3"/>
      <c r="QCS278" s="3"/>
      <c r="QCT278" s="3"/>
      <c r="QCU278" s="3"/>
      <c r="QCV278" s="3"/>
      <c r="QCW278" s="3"/>
      <c r="QCX278" s="3"/>
      <c r="QCY278" s="3"/>
      <c r="QCZ278" s="3"/>
      <c r="QDA278" s="3"/>
      <c r="QDB278" s="3"/>
      <c r="QDC278" s="3"/>
      <c r="QDD278" s="3"/>
      <c r="QDE278" s="3"/>
      <c r="QDF278" s="3"/>
      <c r="QDG278" s="3"/>
      <c r="QDH278" s="3"/>
      <c r="QDI278" s="3"/>
      <c r="QDJ278" s="3"/>
      <c r="QDK278" s="3"/>
      <c r="QDL278" s="3"/>
      <c r="QDM278" s="3"/>
      <c r="QDN278" s="3"/>
      <c r="QDO278" s="3"/>
      <c r="QDP278" s="3"/>
      <c r="QDQ278" s="3"/>
      <c r="QDR278" s="3"/>
      <c r="QDS278" s="3"/>
      <c r="QDT278" s="3"/>
      <c r="QDU278" s="3"/>
      <c r="QDV278" s="3"/>
      <c r="QDW278" s="3"/>
      <c r="QDX278" s="3"/>
      <c r="QDY278" s="3"/>
      <c r="QDZ278" s="3"/>
      <c r="QEA278" s="3"/>
      <c r="QEB278" s="3"/>
      <c r="QEC278" s="3"/>
      <c r="QED278" s="3"/>
      <c r="QEE278" s="3"/>
      <c r="QEF278" s="3"/>
      <c r="QEG278" s="3"/>
      <c r="QEH278" s="3"/>
      <c r="QEI278" s="3"/>
      <c r="QEJ278" s="3"/>
      <c r="QEK278" s="3"/>
      <c r="QEL278" s="3"/>
      <c r="QEM278" s="3"/>
      <c r="QEN278" s="3"/>
      <c r="QEO278" s="3"/>
      <c r="QEP278" s="3"/>
      <c r="QEQ278" s="3"/>
      <c r="QER278" s="3"/>
      <c r="QES278" s="3"/>
      <c r="QET278" s="3"/>
      <c r="QEU278" s="3"/>
      <c r="QEV278" s="3"/>
      <c r="QEW278" s="3"/>
      <c r="QEX278" s="3"/>
      <c r="QEY278" s="3"/>
      <c r="QEZ278" s="3"/>
      <c r="QFA278" s="3"/>
      <c r="QFB278" s="3"/>
      <c r="QFC278" s="3"/>
      <c r="QFD278" s="3"/>
      <c r="QFE278" s="3"/>
      <c r="QFF278" s="3"/>
      <c r="QFG278" s="3"/>
      <c r="QFH278" s="3"/>
      <c r="QFI278" s="3"/>
      <c r="QFJ278" s="3"/>
      <c r="QFK278" s="3"/>
      <c r="QFL278" s="3"/>
      <c r="QFM278" s="3"/>
      <c r="QFN278" s="3"/>
      <c r="QFO278" s="3"/>
      <c r="QFP278" s="3"/>
      <c r="QFQ278" s="3"/>
      <c r="QFR278" s="3"/>
      <c r="QFS278" s="3"/>
      <c r="QFT278" s="3"/>
      <c r="QFU278" s="3"/>
      <c r="QFV278" s="3"/>
      <c r="QFW278" s="3"/>
      <c r="QFX278" s="3"/>
      <c r="QFY278" s="3"/>
      <c r="QFZ278" s="3"/>
      <c r="QGA278" s="3"/>
      <c r="QGB278" s="3"/>
      <c r="QGC278" s="3"/>
      <c r="QGD278" s="3"/>
      <c r="QGE278" s="3"/>
      <c r="QGF278" s="3"/>
      <c r="QGG278" s="3"/>
      <c r="QGH278" s="3"/>
      <c r="QGI278" s="3"/>
      <c r="QGJ278" s="3"/>
      <c r="QGK278" s="3"/>
      <c r="QGL278" s="3"/>
      <c r="QGM278" s="3"/>
      <c r="QGN278" s="3"/>
      <c r="QGO278" s="3"/>
      <c r="QGP278" s="3"/>
      <c r="QGQ278" s="3"/>
      <c r="QGR278" s="3"/>
      <c r="QGS278" s="3"/>
      <c r="QGT278" s="3"/>
      <c r="QGU278" s="3"/>
      <c r="QGV278" s="3"/>
      <c r="QGW278" s="3"/>
      <c r="QGX278" s="3"/>
      <c r="QGY278" s="3"/>
      <c r="QGZ278" s="3"/>
      <c r="QHA278" s="3"/>
      <c r="QHB278" s="3"/>
      <c r="QHC278" s="3"/>
      <c r="QHD278" s="3"/>
      <c r="QHE278" s="3"/>
      <c r="QHF278" s="3"/>
      <c r="QHG278" s="3"/>
      <c r="QHH278" s="3"/>
      <c r="QHI278" s="3"/>
      <c r="QHJ278" s="3"/>
      <c r="QHK278" s="3"/>
      <c r="QHL278" s="3"/>
      <c r="QHM278" s="3"/>
      <c r="QHN278" s="3"/>
      <c r="QHO278" s="3"/>
      <c r="QHP278" s="3"/>
      <c r="QHQ278" s="3"/>
      <c r="QHR278" s="3"/>
      <c r="QHS278" s="3"/>
      <c r="QHT278" s="3"/>
      <c r="QHU278" s="3"/>
      <c r="QHV278" s="3"/>
      <c r="QHW278" s="3"/>
      <c r="QHX278" s="3"/>
      <c r="QHY278" s="3"/>
      <c r="QHZ278" s="3"/>
      <c r="QIA278" s="3"/>
      <c r="QIB278" s="3"/>
      <c r="QIC278" s="3"/>
      <c r="QID278" s="3"/>
      <c r="QIE278" s="3"/>
      <c r="QIF278" s="3"/>
      <c r="QIG278" s="3"/>
      <c r="QIH278" s="3"/>
      <c r="QII278" s="3"/>
      <c r="QIJ278" s="3"/>
      <c r="QIK278" s="3"/>
      <c r="QIL278" s="3"/>
      <c r="QIM278" s="3"/>
      <c r="QIN278" s="3"/>
      <c r="QIO278" s="3"/>
      <c r="QIP278" s="3"/>
      <c r="QIQ278" s="3"/>
      <c r="QIR278" s="3"/>
      <c r="QIS278" s="3"/>
      <c r="QIT278" s="3"/>
      <c r="QIU278" s="3"/>
      <c r="QIV278" s="3"/>
      <c r="QIW278" s="3"/>
      <c r="QIX278" s="3"/>
      <c r="QIY278" s="3"/>
      <c r="QIZ278" s="3"/>
      <c r="QJA278" s="3"/>
      <c r="QJB278" s="3"/>
      <c r="QJC278" s="3"/>
      <c r="QJD278" s="3"/>
      <c r="QJE278" s="3"/>
      <c r="QJF278" s="3"/>
      <c r="QJG278" s="3"/>
      <c r="QJH278" s="3"/>
      <c r="QJI278" s="3"/>
      <c r="QJJ278" s="3"/>
      <c r="QJK278" s="3"/>
      <c r="QJL278" s="3"/>
      <c r="QJM278" s="3"/>
      <c r="QJN278" s="3"/>
      <c r="QJO278" s="3"/>
      <c r="QJP278" s="3"/>
      <c r="QJQ278" s="3"/>
      <c r="QJR278" s="3"/>
      <c r="QJS278" s="3"/>
      <c r="QJT278" s="3"/>
      <c r="QJU278" s="3"/>
      <c r="QJV278" s="3"/>
      <c r="QJW278" s="3"/>
      <c r="QJX278" s="3"/>
      <c r="QJY278" s="3"/>
      <c r="QJZ278" s="3"/>
      <c r="QKA278" s="3"/>
      <c r="QKB278" s="3"/>
      <c r="QKC278" s="3"/>
      <c r="QKD278" s="3"/>
      <c r="QKE278" s="3"/>
      <c r="QKF278" s="3"/>
      <c r="QKG278" s="3"/>
      <c r="QKH278" s="3"/>
      <c r="QKI278" s="3"/>
      <c r="QKJ278" s="3"/>
      <c r="QKK278" s="3"/>
      <c r="QKL278" s="3"/>
      <c r="QKM278" s="3"/>
      <c r="QKN278" s="3"/>
      <c r="QKO278" s="3"/>
      <c r="QKP278" s="3"/>
      <c r="QKQ278" s="3"/>
      <c r="QKR278" s="3"/>
      <c r="QKS278" s="3"/>
      <c r="QKT278" s="3"/>
      <c r="QKU278" s="3"/>
      <c r="QKV278" s="3"/>
      <c r="QKW278" s="3"/>
      <c r="QKX278" s="3"/>
      <c r="QKY278" s="3"/>
      <c r="QKZ278" s="3"/>
      <c r="QLA278" s="3"/>
      <c r="QLB278" s="3"/>
      <c r="QLC278" s="3"/>
      <c r="QLD278" s="3"/>
      <c r="QLE278" s="3"/>
      <c r="QLF278" s="3"/>
      <c r="QLG278" s="3"/>
      <c r="QLH278" s="3"/>
      <c r="QLI278" s="3"/>
      <c r="QLJ278" s="3"/>
      <c r="QLK278" s="3"/>
      <c r="QLL278" s="3"/>
      <c r="QLM278" s="3"/>
      <c r="QLN278" s="3"/>
      <c r="QLO278" s="3"/>
      <c r="QLP278" s="3"/>
      <c r="QLQ278" s="3"/>
      <c r="QLR278" s="3"/>
      <c r="QLS278" s="3"/>
      <c r="QLT278" s="3"/>
      <c r="QLU278" s="3"/>
      <c r="QLV278" s="3"/>
      <c r="QLW278" s="3"/>
      <c r="QLX278" s="3"/>
      <c r="QLY278" s="3"/>
      <c r="QLZ278" s="3"/>
      <c r="QMA278" s="3"/>
      <c r="QMB278" s="3"/>
      <c r="QMC278" s="3"/>
      <c r="QMD278" s="3"/>
      <c r="QME278" s="3"/>
      <c r="QMF278" s="3"/>
      <c r="QMG278" s="3"/>
      <c r="QMH278" s="3"/>
      <c r="QMI278" s="3"/>
      <c r="QMJ278" s="3"/>
      <c r="QMK278" s="3"/>
      <c r="QML278" s="3"/>
      <c r="QMM278" s="3"/>
      <c r="QMN278" s="3"/>
      <c r="QMO278" s="3"/>
      <c r="QMP278" s="3"/>
      <c r="QMQ278" s="3"/>
      <c r="QMR278" s="3"/>
      <c r="QMS278" s="3"/>
      <c r="QMT278" s="3"/>
      <c r="QMU278" s="3"/>
      <c r="QMV278" s="3"/>
      <c r="QMW278" s="3"/>
      <c r="QMX278" s="3"/>
      <c r="QMY278" s="3"/>
      <c r="QMZ278" s="3"/>
      <c r="QNA278" s="3"/>
      <c r="QNB278" s="3"/>
      <c r="QNC278" s="3"/>
      <c r="QND278" s="3"/>
      <c r="QNE278" s="3"/>
      <c r="QNF278" s="3"/>
      <c r="QNG278" s="3"/>
      <c r="QNH278" s="3"/>
      <c r="QNI278" s="3"/>
      <c r="QNJ278" s="3"/>
      <c r="QNK278" s="3"/>
      <c r="QNL278" s="3"/>
      <c r="QNM278" s="3"/>
      <c r="QNN278" s="3"/>
      <c r="QNO278" s="3"/>
      <c r="QNP278" s="3"/>
      <c r="QNQ278" s="3"/>
      <c r="QNR278" s="3"/>
      <c r="QNS278" s="3"/>
      <c r="QNT278" s="3"/>
      <c r="QNU278" s="3"/>
      <c r="QNV278" s="3"/>
      <c r="QNW278" s="3"/>
      <c r="QNX278" s="3"/>
      <c r="QNY278" s="3"/>
      <c r="QNZ278" s="3"/>
      <c r="QOA278" s="3"/>
      <c r="QOB278" s="3"/>
      <c r="QOC278" s="3"/>
      <c r="QOD278" s="3"/>
      <c r="QOE278" s="3"/>
      <c r="QOF278" s="3"/>
      <c r="QOG278" s="3"/>
      <c r="QOH278" s="3"/>
      <c r="QOI278" s="3"/>
      <c r="QOJ278" s="3"/>
      <c r="QOK278" s="3"/>
      <c r="QOL278" s="3"/>
      <c r="QOM278" s="3"/>
      <c r="QON278" s="3"/>
      <c r="QOO278" s="3"/>
      <c r="QOP278" s="3"/>
      <c r="QOQ278" s="3"/>
      <c r="QOR278" s="3"/>
      <c r="QOS278" s="3"/>
      <c r="QOT278" s="3"/>
      <c r="QOU278" s="3"/>
      <c r="QOV278" s="3"/>
      <c r="QOW278" s="3"/>
      <c r="QOX278" s="3"/>
      <c r="QOY278" s="3"/>
      <c r="QOZ278" s="3"/>
      <c r="QPA278" s="3"/>
      <c r="QPB278" s="3"/>
      <c r="QPC278" s="3"/>
      <c r="QPD278" s="3"/>
      <c r="QPE278" s="3"/>
      <c r="QPF278" s="3"/>
      <c r="QPG278" s="3"/>
      <c r="QPH278" s="3"/>
      <c r="QPI278" s="3"/>
      <c r="QPJ278" s="3"/>
      <c r="QPK278" s="3"/>
      <c r="QPL278" s="3"/>
      <c r="QPM278" s="3"/>
      <c r="QPN278" s="3"/>
      <c r="QPO278" s="3"/>
      <c r="QPP278" s="3"/>
      <c r="QPQ278" s="3"/>
      <c r="QPR278" s="3"/>
      <c r="QPS278" s="3"/>
      <c r="QPT278" s="3"/>
      <c r="QPU278" s="3"/>
      <c r="QPV278" s="3"/>
      <c r="QPW278" s="3"/>
      <c r="QPX278" s="3"/>
      <c r="QPY278" s="3"/>
      <c r="QPZ278" s="3"/>
      <c r="QQA278" s="3"/>
      <c r="QQB278" s="3"/>
      <c r="QQC278" s="3"/>
      <c r="QQD278" s="3"/>
      <c r="QQE278" s="3"/>
      <c r="QQF278" s="3"/>
      <c r="QQG278" s="3"/>
      <c r="QQH278" s="3"/>
      <c r="QQI278" s="3"/>
      <c r="QQJ278" s="3"/>
      <c r="QQK278" s="3"/>
      <c r="QQL278" s="3"/>
      <c r="QQM278" s="3"/>
      <c r="QQN278" s="3"/>
      <c r="QQO278" s="3"/>
      <c r="QQP278" s="3"/>
      <c r="QQQ278" s="3"/>
      <c r="QQR278" s="3"/>
      <c r="QQS278" s="3"/>
      <c r="QQT278" s="3"/>
      <c r="QQU278" s="3"/>
      <c r="QQV278" s="3"/>
      <c r="QQW278" s="3"/>
      <c r="QQX278" s="3"/>
      <c r="QQY278" s="3"/>
      <c r="QQZ278" s="3"/>
      <c r="QRA278" s="3"/>
      <c r="QRB278" s="3"/>
      <c r="QRC278" s="3"/>
      <c r="QRD278" s="3"/>
      <c r="QRE278" s="3"/>
      <c r="QRF278" s="3"/>
      <c r="QRG278" s="3"/>
      <c r="QRH278" s="3"/>
      <c r="QRI278" s="3"/>
      <c r="QRJ278" s="3"/>
      <c r="QRK278" s="3"/>
      <c r="QRL278" s="3"/>
      <c r="QRM278" s="3"/>
      <c r="QRN278" s="3"/>
      <c r="QRO278" s="3"/>
      <c r="QRP278" s="3"/>
      <c r="QRQ278" s="3"/>
      <c r="QRR278" s="3"/>
      <c r="QRS278" s="3"/>
      <c r="QRT278" s="3"/>
      <c r="QRU278" s="3"/>
      <c r="QRV278" s="3"/>
      <c r="QRW278" s="3"/>
      <c r="QRX278" s="3"/>
      <c r="QRY278" s="3"/>
      <c r="QRZ278" s="3"/>
      <c r="QSA278" s="3"/>
      <c r="QSB278" s="3"/>
      <c r="QSC278" s="3"/>
      <c r="QSD278" s="3"/>
      <c r="QSE278" s="3"/>
      <c r="QSF278" s="3"/>
      <c r="QSG278" s="3"/>
      <c r="QSH278" s="3"/>
      <c r="QSI278" s="3"/>
      <c r="QSJ278" s="3"/>
      <c r="QSK278" s="3"/>
      <c r="QSL278" s="3"/>
      <c r="QSM278" s="3"/>
      <c r="QSN278" s="3"/>
      <c r="QSO278" s="3"/>
      <c r="QSP278" s="3"/>
      <c r="QSQ278" s="3"/>
      <c r="QSR278" s="3"/>
      <c r="QSS278" s="3"/>
      <c r="QST278" s="3"/>
      <c r="QSU278" s="3"/>
      <c r="QSV278" s="3"/>
      <c r="QSW278" s="3"/>
      <c r="QSX278" s="3"/>
      <c r="QSY278" s="3"/>
      <c r="QSZ278" s="3"/>
      <c r="QTA278" s="3"/>
      <c r="QTB278" s="3"/>
      <c r="QTC278" s="3"/>
      <c r="QTD278" s="3"/>
      <c r="QTE278" s="3"/>
      <c r="QTF278" s="3"/>
      <c r="QTG278" s="3"/>
      <c r="QTH278" s="3"/>
      <c r="QTI278" s="3"/>
      <c r="QTJ278" s="3"/>
      <c r="QTK278" s="3"/>
      <c r="QTL278" s="3"/>
      <c r="QTM278" s="3"/>
      <c r="QTN278" s="3"/>
      <c r="QTO278" s="3"/>
      <c r="QTP278" s="3"/>
      <c r="QTQ278" s="3"/>
      <c r="QTR278" s="3"/>
      <c r="QTS278" s="3"/>
      <c r="QTT278" s="3"/>
      <c r="QTU278" s="3"/>
      <c r="QTV278" s="3"/>
      <c r="QTW278" s="3"/>
      <c r="QTX278" s="3"/>
      <c r="QTY278" s="3"/>
      <c r="QTZ278" s="3"/>
      <c r="QUA278" s="3"/>
      <c r="QUB278" s="3"/>
      <c r="QUC278" s="3"/>
      <c r="QUD278" s="3"/>
      <c r="QUE278" s="3"/>
      <c r="QUF278" s="3"/>
      <c r="QUG278" s="3"/>
      <c r="QUH278" s="3"/>
      <c r="QUI278" s="3"/>
      <c r="QUJ278" s="3"/>
      <c r="QUK278" s="3"/>
      <c r="QUL278" s="3"/>
      <c r="QUM278" s="3"/>
      <c r="QUN278" s="3"/>
      <c r="QUO278" s="3"/>
      <c r="QUP278" s="3"/>
      <c r="QUQ278" s="3"/>
      <c r="QUR278" s="3"/>
      <c r="QUS278" s="3"/>
      <c r="QUT278" s="3"/>
      <c r="QUU278" s="3"/>
      <c r="QUV278" s="3"/>
      <c r="QUW278" s="3"/>
      <c r="QUX278" s="3"/>
      <c r="QUY278" s="3"/>
      <c r="QUZ278" s="3"/>
      <c r="QVA278" s="3"/>
      <c r="QVB278" s="3"/>
      <c r="QVC278" s="3"/>
      <c r="QVD278" s="3"/>
      <c r="QVE278" s="3"/>
      <c r="QVF278" s="3"/>
      <c r="QVG278" s="3"/>
      <c r="QVH278" s="3"/>
      <c r="QVI278" s="3"/>
      <c r="QVJ278" s="3"/>
      <c r="QVK278" s="3"/>
      <c r="QVL278" s="3"/>
      <c r="QVM278" s="3"/>
      <c r="QVN278" s="3"/>
      <c r="QVO278" s="3"/>
      <c r="QVP278" s="3"/>
      <c r="QVQ278" s="3"/>
      <c r="QVR278" s="3"/>
      <c r="QVS278" s="3"/>
      <c r="QVT278" s="3"/>
      <c r="QVU278" s="3"/>
      <c r="QVV278" s="3"/>
      <c r="QVW278" s="3"/>
      <c r="QVX278" s="3"/>
      <c r="QVY278" s="3"/>
      <c r="QVZ278" s="3"/>
      <c r="QWA278" s="3"/>
      <c r="QWB278" s="3"/>
      <c r="QWC278" s="3"/>
      <c r="QWD278" s="3"/>
      <c r="QWE278" s="3"/>
      <c r="QWF278" s="3"/>
      <c r="QWG278" s="3"/>
      <c r="QWH278" s="3"/>
      <c r="QWI278" s="3"/>
      <c r="QWJ278" s="3"/>
      <c r="QWK278" s="3"/>
      <c r="QWL278" s="3"/>
      <c r="QWM278" s="3"/>
      <c r="QWN278" s="3"/>
      <c r="QWO278" s="3"/>
      <c r="QWP278" s="3"/>
      <c r="QWQ278" s="3"/>
      <c r="QWR278" s="3"/>
      <c r="QWS278" s="3"/>
      <c r="QWT278" s="3"/>
      <c r="QWU278" s="3"/>
      <c r="QWV278" s="3"/>
      <c r="QWW278" s="3"/>
      <c r="QWX278" s="3"/>
      <c r="QWY278" s="3"/>
      <c r="QWZ278" s="3"/>
      <c r="QXA278" s="3"/>
      <c r="QXB278" s="3"/>
      <c r="QXC278" s="3"/>
      <c r="QXD278" s="3"/>
      <c r="QXE278" s="3"/>
      <c r="QXF278" s="3"/>
      <c r="QXG278" s="3"/>
      <c r="QXH278" s="3"/>
      <c r="QXI278" s="3"/>
      <c r="QXJ278" s="3"/>
      <c r="QXK278" s="3"/>
      <c r="QXL278" s="3"/>
      <c r="QXM278" s="3"/>
      <c r="QXN278" s="3"/>
      <c r="QXO278" s="3"/>
      <c r="QXP278" s="3"/>
      <c r="QXQ278" s="3"/>
      <c r="QXR278" s="3"/>
      <c r="QXS278" s="3"/>
      <c r="QXT278" s="3"/>
      <c r="QXU278" s="3"/>
      <c r="QXV278" s="3"/>
      <c r="QXW278" s="3"/>
      <c r="QXX278" s="3"/>
      <c r="QXY278" s="3"/>
      <c r="QXZ278" s="3"/>
      <c r="QYA278" s="3"/>
      <c r="QYB278" s="3"/>
      <c r="QYC278" s="3"/>
      <c r="QYD278" s="3"/>
      <c r="QYE278" s="3"/>
      <c r="QYF278" s="3"/>
      <c r="QYG278" s="3"/>
      <c r="QYH278" s="3"/>
      <c r="QYI278" s="3"/>
      <c r="QYJ278" s="3"/>
      <c r="QYK278" s="3"/>
      <c r="QYL278" s="3"/>
      <c r="QYM278" s="3"/>
      <c r="QYN278" s="3"/>
      <c r="QYO278" s="3"/>
      <c r="QYP278" s="3"/>
      <c r="QYQ278" s="3"/>
      <c r="QYR278" s="3"/>
      <c r="QYS278" s="3"/>
      <c r="QYT278" s="3"/>
      <c r="QYU278" s="3"/>
      <c r="QYV278" s="3"/>
      <c r="QYW278" s="3"/>
      <c r="QYX278" s="3"/>
      <c r="QYY278" s="3"/>
      <c r="QYZ278" s="3"/>
      <c r="QZA278" s="3"/>
      <c r="QZB278" s="3"/>
      <c r="QZC278" s="3"/>
      <c r="QZD278" s="3"/>
      <c r="QZE278" s="3"/>
      <c r="QZF278" s="3"/>
      <c r="QZG278" s="3"/>
      <c r="QZH278" s="3"/>
      <c r="QZI278" s="3"/>
      <c r="QZJ278" s="3"/>
      <c r="QZK278" s="3"/>
      <c r="QZL278" s="3"/>
      <c r="QZM278" s="3"/>
      <c r="QZN278" s="3"/>
      <c r="QZO278" s="3"/>
      <c r="QZP278" s="3"/>
      <c r="QZQ278" s="3"/>
      <c r="QZR278" s="3"/>
      <c r="QZS278" s="3"/>
      <c r="QZT278" s="3"/>
      <c r="QZU278" s="3"/>
      <c r="QZV278" s="3"/>
      <c r="QZW278" s="3"/>
      <c r="QZX278" s="3"/>
      <c r="QZY278" s="3"/>
      <c r="QZZ278" s="3"/>
      <c r="RAA278" s="3"/>
      <c r="RAB278" s="3"/>
      <c r="RAC278" s="3"/>
      <c r="RAD278" s="3"/>
      <c r="RAE278" s="3"/>
      <c r="RAF278" s="3"/>
      <c r="RAG278" s="3"/>
      <c r="RAH278" s="3"/>
      <c r="RAI278" s="3"/>
      <c r="RAJ278" s="3"/>
      <c r="RAK278" s="3"/>
      <c r="RAL278" s="3"/>
      <c r="RAM278" s="3"/>
      <c r="RAN278" s="3"/>
      <c r="RAO278" s="3"/>
      <c r="RAP278" s="3"/>
      <c r="RAQ278" s="3"/>
      <c r="RAR278" s="3"/>
      <c r="RAS278" s="3"/>
      <c r="RAT278" s="3"/>
      <c r="RAU278" s="3"/>
      <c r="RAV278" s="3"/>
      <c r="RAW278" s="3"/>
      <c r="RAX278" s="3"/>
      <c r="RAY278" s="3"/>
      <c r="RAZ278" s="3"/>
      <c r="RBA278" s="3"/>
      <c r="RBB278" s="3"/>
      <c r="RBC278" s="3"/>
      <c r="RBD278" s="3"/>
      <c r="RBE278" s="3"/>
      <c r="RBF278" s="3"/>
      <c r="RBG278" s="3"/>
      <c r="RBH278" s="3"/>
      <c r="RBI278" s="3"/>
      <c r="RBJ278" s="3"/>
      <c r="RBK278" s="3"/>
      <c r="RBL278" s="3"/>
      <c r="RBM278" s="3"/>
      <c r="RBN278" s="3"/>
      <c r="RBO278" s="3"/>
      <c r="RBP278" s="3"/>
      <c r="RBQ278" s="3"/>
      <c r="RBR278" s="3"/>
      <c r="RBS278" s="3"/>
      <c r="RBT278" s="3"/>
      <c r="RBU278" s="3"/>
      <c r="RBV278" s="3"/>
      <c r="RBW278" s="3"/>
      <c r="RBX278" s="3"/>
      <c r="RBY278" s="3"/>
      <c r="RBZ278" s="3"/>
      <c r="RCA278" s="3"/>
      <c r="RCB278" s="3"/>
      <c r="RCC278" s="3"/>
      <c r="RCD278" s="3"/>
      <c r="RCE278" s="3"/>
      <c r="RCF278" s="3"/>
      <c r="RCG278" s="3"/>
      <c r="RCH278" s="3"/>
      <c r="RCI278" s="3"/>
      <c r="RCJ278" s="3"/>
      <c r="RCK278" s="3"/>
      <c r="RCL278" s="3"/>
      <c r="RCM278" s="3"/>
      <c r="RCN278" s="3"/>
      <c r="RCO278" s="3"/>
      <c r="RCP278" s="3"/>
      <c r="RCQ278" s="3"/>
      <c r="RCR278" s="3"/>
      <c r="RCS278" s="3"/>
      <c r="RCT278" s="3"/>
      <c r="RCU278" s="3"/>
      <c r="RCV278" s="3"/>
      <c r="RCW278" s="3"/>
      <c r="RCX278" s="3"/>
      <c r="RCY278" s="3"/>
      <c r="RCZ278" s="3"/>
      <c r="RDA278" s="3"/>
      <c r="RDB278" s="3"/>
      <c r="RDC278" s="3"/>
      <c r="RDD278" s="3"/>
      <c r="RDE278" s="3"/>
      <c r="RDF278" s="3"/>
      <c r="RDG278" s="3"/>
      <c r="RDH278" s="3"/>
      <c r="RDI278" s="3"/>
      <c r="RDJ278" s="3"/>
      <c r="RDK278" s="3"/>
      <c r="RDL278" s="3"/>
      <c r="RDM278" s="3"/>
      <c r="RDN278" s="3"/>
      <c r="RDO278" s="3"/>
      <c r="RDP278" s="3"/>
      <c r="RDQ278" s="3"/>
      <c r="RDR278" s="3"/>
      <c r="RDS278" s="3"/>
      <c r="RDT278" s="3"/>
      <c r="RDU278" s="3"/>
      <c r="RDV278" s="3"/>
      <c r="RDW278" s="3"/>
      <c r="RDX278" s="3"/>
      <c r="RDY278" s="3"/>
      <c r="RDZ278" s="3"/>
      <c r="REA278" s="3"/>
      <c r="REB278" s="3"/>
      <c r="REC278" s="3"/>
      <c r="RED278" s="3"/>
      <c r="REE278" s="3"/>
      <c r="REF278" s="3"/>
      <c r="REG278" s="3"/>
      <c r="REH278" s="3"/>
      <c r="REI278" s="3"/>
      <c r="REJ278" s="3"/>
      <c r="REK278" s="3"/>
      <c r="REL278" s="3"/>
      <c r="REM278" s="3"/>
      <c r="REN278" s="3"/>
      <c r="REO278" s="3"/>
      <c r="REP278" s="3"/>
      <c r="REQ278" s="3"/>
      <c r="RER278" s="3"/>
      <c r="RES278" s="3"/>
      <c r="RET278" s="3"/>
      <c r="REU278" s="3"/>
      <c r="REV278" s="3"/>
      <c r="REW278" s="3"/>
      <c r="REX278" s="3"/>
      <c r="REY278" s="3"/>
      <c r="REZ278" s="3"/>
      <c r="RFA278" s="3"/>
      <c r="RFB278" s="3"/>
      <c r="RFC278" s="3"/>
      <c r="RFD278" s="3"/>
      <c r="RFE278" s="3"/>
      <c r="RFF278" s="3"/>
      <c r="RFG278" s="3"/>
      <c r="RFH278" s="3"/>
      <c r="RFI278" s="3"/>
      <c r="RFJ278" s="3"/>
      <c r="RFK278" s="3"/>
      <c r="RFL278" s="3"/>
      <c r="RFM278" s="3"/>
      <c r="RFN278" s="3"/>
      <c r="RFO278" s="3"/>
      <c r="RFP278" s="3"/>
      <c r="RFQ278" s="3"/>
      <c r="RFR278" s="3"/>
      <c r="RFS278" s="3"/>
      <c r="RFT278" s="3"/>
      <c r="RFU278" s="3"/>
      <c r="RFV278" s="3"/>
      <c r="RFW278" s="3"/>
      <c r="RFX278" s="3"/>
      <c r="RFY278" s="3"/>
      <c r="RFZ278" s="3"/>
      <c r="RGA278" s="3"/>
      <c r="RGB278" s="3"/>
      <c r="RGC278" s="3"/>
      <c r="RGD278" s="3"/>
      <c r="RGE278" s="3"/>
      <c r="RGF278" s="3"/>
      <c r="RGG278" s="3"/>
      <c r="RGH278" s="3"/>
      <c r="RGI278" s="3"/>
      <c r="RGJ278" s="3"/>
      <c r="RGK278" s="3"/>
      <c r="RGL278" s="3"/>
      <c r="RGM278" s="3"/>
      <c r="RGN278" s="3"/>
      <c r="RGO278" s="3"/>
      <c r="RGP278" s="3"/>
      <c r="RGQ278" s="3"/>
      <c r="RGR278" s="3"/>
      <c r="RGS278" s="3"/>
      <c r="RGT278" s="3"/>
      <c r="RGU278" s="3"/>
      <c r="RGV278" s="3"/>
      <c r="RGW278" s="3"/>
      <c r="RGX278" s="3"/>
      <c r="RGY278" s="3"/>
      <c r="RGZ278" s="3"/>
      <c r="RHA278" s="3"/>
      <c r="RHB278" s="3"/>
      <c r="RHC278" s="3"/>
      <c r="RHD278" s="3"/>
      <c r="RHE278" s="3"/>
      <c r="RHF278" s="3"/>
      <c r="RHG278" s="3"/>
      <c r="RHH278" s="3"/>
      <c r="RHI278" s="3"/>
      <c r="RHJ278" s="3"/>
      <c r="RHK278" s="3"/>
      <c r="RHL278" s="3"/>
      <c r="RHM278" s="3"/>
      <c r="RHN278" s="3"/>
      <c r="RHO278" s="3"/>
      <c r="RHP278" s="3"/>
      <c r="RHQ278" s="3"/>
      <c r="RHR278" s="3"/>
      <c r="RHS278" s="3"/>
      <c r="RHT278" s="3"/>
      <c r="RHU278" s="3"/>
      <c r="RHV278" s="3"/>
      <c r="RHW278" s="3"/>
      <c r="RHX278" s="3"/>
      <c r="RHY278" s="3"/>
      <c r="RHZ278" s="3"/>
      <c r="RIA278" s="3"/>
      <c r="RIB278" s="3"/>
      <c r="RIC278" s="3"/>
      <c r="RID278" s="3"/>
      <c r="RIE278" s="3"/>
      <c r="RIF278" s="3"/>
      <c r="RIG278" s="3"/>
      <c r="RIH278" s="3"/>
      <c r="RII278" s="3"/>
      <c r="RIJ278" s="3"/>
      <c r="RIK278" s="3"/>
      <c r="RIL278" s="3"/>
      <c r="RIM278" s="3"/>
      <c r="RIN278" s="3"/>
      <c r="RIO278" s="3"/>
      <c r="RIP278" s="3"/>
      <c r="RIQ278" s="3"/>
      <c r="RIR278" s="3"/>
      <c r="RIS278" s="3"/>
      <c r="RIT278" s="3"/>
      <c r="RIU278" s="3"/>
      <c r="RIV278" s="3"/>
      <c r="RIW278" s="3"/>
      <c r="RIX278" s="3"/>
      <c r="RIY278" s="3"/>
      <c r="RIZ278" s="3"/>
      <c r="RJA278" s="3"/>
      <c r="RJB278" s="3"/>
      <c r="RJC278" s="3"/>
      <c r="RJD278" s="3"/>
      <c r="RJE278" s="3"/>
      <c r="RJF278" s="3"/>
      <c r="RJG278" s="3"/>
      <c r="RJH278" s="3"/>
      <c r="RJI278" s="3"/>
      <c r="RJJ278" s="3"/>
      <c r="RJK278" s="3"/>
      <c r="RJL278" s="3"/>
      <c r="RJM278" s="3"/>
      <c r="RJN278" s="3"/>
      <c r="RJO278" s="3"/>
      <c r="RJP278" s="3"/>
      <c r="RJQ278" s="3"/>
      <c r="RJR278" s="3"/>
      <c r="RJS278" s="3"/>
      <c r="RJT278" s="3"/>
      <c r="RJU278" s="3"/>
      <c r="RJV278" s="3"/>
      <c r="RJW278" s="3"/>
      <c r="RJX278" s="3"/>
      <c r="RJY278" s="3"/>
      <c r="RJZ278" s="3"/>
      <c r="RKA278" s="3"/>
      <c r="RKB278" s="3"/>
      <c r="RKC278" s="3"/>
      <c r="RKD278" s="3"/>
      <c r="RKE278" s="3"/>
      <c r="RKF278" s="3"/>
      <c r="RKG278" s="3"/>
      <c r="RKH278" s="3"/>
      <c r="RKI278" s="3"/>
      <c r="RKJ278" s="3"/>
      <c r="RKK278" s="3"/>
      <c r="RKL278" s="3"/>
      <c r="RKM278" s="3"/>
      <c r="RKN278" s="3"/>
      <c r="RKO278" s="3"/>
      <c r="RKP278" s="3"/>
      <c r="RKQ278" s="3"/>
      <c r="RKR278" s="3"/>
      <c r="RKS278" s="3"/>
      <c r="RKT278" s="3"/>
      <c r="RKU278" s="3"/>
      <c r="RKV278" s="3"/>
      <c r="RKW278" s="3"/>
      <c r="RKX278" s="3"/>
      <c r="RKY278" s="3"/>
      <c r="RKZ278" s="3"/>
      <c r="RLA278" s="3"/>
      <c r="RLB278" s="3"/>
      <c r="RLC278" s="3"/>
      <c r="RLD278" s="3"/>
      <c r="RLE278" s="3"/>
      <c r="RLF278" s="3"/>
      <c r="RLG278" s="3"/>
      <c r="RLH278" s="3"/>
      <c r="RLI278" s="3"/>
      <c r="RLJ278" s="3"/>
      <c r="RLK278" s="3"/>
      <c r="RLL278" s="3"/>
      <c r="RLM278" s="3"/>
      <c r="RLN278" s="3"/>
      <c r="RLO278" s="3"/>
      <c r="RLP278" s="3"/>
      <c r="RLQ278" s="3"/>
      <c r="RLR278" s="3"/>
      <c r="RLS278" s="3"/>
      <c r="RLT278" s="3"/>
      <c r="RLU278" s="3"/>
      <c r="RLV278" s="3"/>
      <c r="RLW278" s="3"/>
      <c r="RLX278" s="3"/>
      <c r="RLY278" s="3"/>
      <c r="RLZ278" s="3"/>
      <c r="RMA278" s="3"/>
      <c r="RMB278" s="3"/>
      <c r="RMC278" s="3"/>
      <c r="RMD278" s="3"/>
      <c r="RME278" s="3"/>
      <c r="RMF278" s="3"/>
      <c r="RMG278" s="3"/>
      <c r="RMH278" s="3"/>
      <c r="RMI278" s="3"/>
      <c r="RMJ278" s="3"/>
      <c r="RMK278" s="3"/>
      <c r="RML278" s="3"/>
      <c r="RMM278" s="3"/>
      <c r="RMN278" s="3"/>
      <c r="RMO278" s="3"/>
      <c r="RMP278" s="3"/>
      <c r="RMQ278" s="3"/>
      <c r="RMR278" s="3"/>
      <c r="RMS278" s="3"/>
      <c r="RMT278" s="3"/>
      <c r="RMU278" s="3"/>
      <c r="RMV278" s="3"/>
      <c r="RMW278" s="3"/>
      <c r="RMX278" s="3"/>
      <c r="RMY278" s="3"/>
      <c r="RMZ278" s="3"/>
      <c r="RNA278" s="3"/>
      <c r="RNB278" s="3"/>
      <c r="RNC278" s="3"/>
      <c r="RND278" s="3"/>
      <c r="RNE278" s="3"/>
      <c r="RNF278" s="3"/>
      <c r="RNG278" s="3"/>
      <c r="RNH278" s="3"/>
      <c r="RNI278" s="3"/>
      <c r="RNJ278" s="3"/>
      <c r="RNK278" s="3"/>
      <c r="RNL278" s="3"/>
      <c r="RNM278" s="3"/>
      <c r="RNN278" s="3"/>
      <c r="RNO278" s="3"/>
      <c r="RNP278" s="3"/>
      <c r="RNQ278" s="3"/>
      <c r="RNR278" s="3"/>
      <c r="RNS278" s="3"/>
      <c r="RNT278" s="3"/>
      <c r="RNU278" s="3"/>
      <c r="RNV278" s="3"/>
      <c r="RNW278" s="3"/>
      <c r="RNX278" s="3"/>
      <c r="RNY278" s="3"/>
      <c r="RNZ278" s="3"/>
      <c r="ROA278" s="3"/>
      <c r="ROB278" s="3"/>
      <c r="ROC278" s="3"/>
      <c r="ROD278" s="3"/>
      <c r="ROE278" s="3"/>
      <c r="ROF278" s="3"/>
      <c r="ROG278" s="3"/>
      <c r="ROH278" s="3"/>
      <c r="ROI278" s="3"/>
      <c r="ROJ278" s="3"/>
      <c r="ROK278" s="3"/>
      <c r="ROL278" s="3"/>
      <c r="ROM278" s="3"/>
      <c r="RON278" s="3"/>
      <c r="ROO278" s="3"/>
      <c r="ROP278" s="3"/>
      <c r="ROQ278" s="3"/>
      <c r="ROR278" s="3"/>
      <c r="ROS278" s="3"/>
      <c r="ROT278" s="3"/>
      <c r="ROU278" s="3"/>
      <c r="ROV278" s="3"/>
      <c r="ROW278" s="3"/>
      <c r="ROX278" s="3"/>
      <c r="ROY278" s="3"/>
      <c r="ROZ278" s="3"/>
      <c r="RPA278" s="3"/>
      <c r="RPB278" s="3"/>
      <c r="RPC278" s="3"/>
      <c r="RPD278" s="3"/>
      <c r="RPE278" s="3"/>
      <c r="RPF278" s="3"/>
      <c r="RPG278" s="3"/>
      <c r="RPH278" s="3"/>
      <c r="RPI278" s="3"/>
      <c r="RPJ278" s="3"/>
      <c r="RPK278" s="3"/>
      <c r="RPL278" s="3"/>
      <c r="RPM278" s="3"/>
      <c r="RPN278" s="3"/>
      <c r="RPO278" s="3"/>
      <c r="RPP278" s="3"/>
      <c r="RPQ278" s="3"/>
      <c r="RPR278" s="3"/>
      <c r="RPS278" s="3"/>
      <c r="RPT278" s="3"/>
      <c r="RPU278" s="3"/>
      <c r="RPV278" s="3"/>
      <c r="RPW278" s="3"/>
      <c r="RPX278" s="3"/>
      <c r="RPY278" s="3"/>
      <c r="RPZ278" s="3"/>
      <c r="RQA278" s="3"/>
      <c r="RQB278" s="3"/>
      <c r="RQC278" s="3"/>
      <c r="RQD278" s="3"/>
      <c r="RQE278" s="3"/>
      <c r="RQF278" s="3"/>
      <c r="RQG278" s="3"/>
      <c r="RQH278" s="3"/>
      <c r="RQI278" s="3"/>
      <c r="RQJ278" s="3"/>
      <c r="RQK278" s="3"/>
      <c r="RQL278" s="3"/>
      <c r="RQM278" s="3"/>
      <c r="RQN278" s="3"/>
      <c r="RQO278" s="3"/>
      <c r="RQP278" s="3"/>
      <c r="RQQ278" s="3"/>
      <c r="RQR278" s="3"/>
      <c r="RQS278" s="3"/>
      <c r="RQT278" s="3"/>
      <c r="RQU278" s="3"/>
      <c r="RQV278" s="3"/>
      <c r="RQW278" s="3"/>
      <c r="RQX278" s="3"/>
      <c r="RQY278" s="3"/>
      <c r="RQZ278" s="3"/>
      <c r="RRA278" s="3"/>
      <c r="RRB278" s="3"/>
      <c r="RRC278" s="3"/>
      <c r="RRD278" s="3"/>
      <c r="RRE278" s="3"/>
      <c r="RRF278" s="3"/>
      <c r="RRG278" s="3"/>
      <c r="RRH278" s="3"/>
      <c r="RRI278" s="3"/>
      <c r="RRJ278" s="3"/>
      <c r="RRK278" s="3"/>
      <c r="RRL278" s="3"/>
      <c r="RRM278" s="3"/>
      <c r="RRN278" s="3"/>
      <c r="RRO278" s="3"/>
      <c r="RRP278" s="3"/>
      <c r="RRQ278" s="3"/>
      <c r="RRR278" s="3"/>
      <c r="RRS278" s="3"/>
      <c r="RRT278" s="3"/>
      <c r="RRU278" s="3"/>
      <c r="RRV278" s="3"/>
      <c r="RRW278" s="3"/>
      <c r="RRX278" s="3"/>
      <c r="RRY278" s="3"/>
      <c r="RRZ278" s="3"/>
      <c r="RSA278" s="3"/>
      <c r="RSB278" s="3"/>
      <c r="RSC278" s="3"/>
      <c r="RSD278" s="3"/>
      <c r="RSE278" s="3"/>
      <c r="RSF278" s="3"/>
      <c r="RSG278" s="3"/>
      <c r="RSH278" s="3"/>
      <c r="RSI278" s="3"/>
      <c r="RSJ278" s="3"/>
      <c r="RSK278" s="3"/>
      <c r="RSL278" s="3"/>
      <c r="RSM278" s="3"/>
      <c r="RSN278" s="3"/>
      <c r="RSO278" s="3"/>
      <c r="RSP278" s="3"/>
      <c r="RSQ278" s="3"/>
      <c r="RSR278" s="3"/>
      <c r="RSS278" s="3"/>
      <c r="RST278" s="3"/>
      <c r="RSU278" s="3"/>
      <c r="RSV278" s="3"/>
      <c r="RSW278" s="3"/>
      <c r="RSX278" s="3"/>
      <c r="RSY278" s="3"/>
      <c r="RSZ278" s="3"/>
      <c r="RTA278" s="3"/>
      <c r="RTB278" s="3"/>
      <c r="RTC278" s="3"/>
      <c r="RTD278" s="3"/>
      <c r="RTE278" s="3"/>
      <c r="RTF278" s="3"/>
      <c r="RTG278" s="3"/>
      <c r="RTH278" s="3"/>
      <c r="RTI278" s="3"/>
      <c r="RTJ278" s="3"/>
      <c r="RTK278" s="3"/>
      <c r="RTL278" s="3"/>
      <c r="RTM278" s="3"/>
      <c r="RTN278" s="3"/>
      <c r="RTO278" s="3"/>
      <c r="RTP278" s="3"/>
      <c r="RTQ278" s="3"/>
      <c r="RTR278" s="3"/>
      <c r="RTS278" s="3"/>
      <c r="RTT278" s="3"/>
      <c r="RTU278" s="3"/>
      <c r="RTV278" s="3"/>
      <c r="RTW278" s="3"/>
      <c r="RTX278" s="3"/>
      <c r="RTY278" s="3"/>
      <c r="RTZ278" s="3"/>
      <c r="RUA278" s="3"/>
      <c r="RUB278" s="3"/>
      <c r="RUC278" s="3"/>
      <c r="RUD278" s="3"/>
      <c r="RUE278" s="3"/>
      <c r="RUF278" s="3"/>
      <c r="RUG278" s="3"/>
      <c r="RUH278" s="3"/>
      <c r="RUI278" s="3"/>
      <c r="RUJ278" s="3"/>
      <c r="RUK278" s="3"/>
      <c r="RUL278" s="3"/>
      <c r="RUM278" s="3"/>
      <c r="RUN278" s="3"/>
      <c r="RUO278" s="3"/>
      <c r="RUP278" s="3"/>
      <c r="RUQ278" s="3"/>
      <c r="RUR278" s="3"/>
      <c r="RUS278" s="3"/>
      <c r="RUT278" s="3"/>
      <c r="RUU278" s="3"/>
      <c r="RUV278" s="3"/>
      <c r="RUW278" s="3"/>
      <c r="RUX278" s="3"/>
      <c r="RUY278" s="3"/>
      <c r="RUZ278" s="3"/>
      <c r="RVA278" s="3"/>
      <c r="RVB278" s="3"/>
      <c r="RVC278" s="3"/>
      <c r="RVD278" s="3"/>
      <c r="RVE278" s="3"/>
      <c r="RVF278" s="3"/>
      <c r="RVG278" s="3"/>
      <c r="RVH278" s="3"/>
      <c r="RVI278" s="3"/>
      <c r="RVJ278" s="3"/>
      <c r="RVK278" s="3"/>
      <c r="RVL278" s="3"/>
      <c r="RVM278" s="3"/>
      <c r="RVN278" s="3"/>
      <c r="RVO278" s="3"/>
      <c r="RVP278" s="3"/>
      <c r="RVQ278" s="3"/>
      <c r="RVR278" s="3"/>
      <c r="RVS278" s="3"/>
      <c r="RVT278" s="3"/>
      <c r="RVU278" s="3"/>
      <c r="RVV278" s="3"/>
      <c r="RVW278" s="3"/>
      <c r="RVX278" s="3"/>
      <c r="RVY278" s="3"/>
      <c r="RVZ278" s="3"/>
      <c r="RWA278" s="3"/>
      <c r="RWB278" s="3"/>
      <c r="RWC278" s="3"/>
      <c r="RWD278" s="3"/>
      <c r="RWE278" s="3"/>
      <c r="RWF278" s="3"/>
      <c r="RWG278" s="3"/>
      <c r="RWH278" s="3"/>
      <c r="RWI278" s="3"/>
      <c r="RWJ278" s="3"/>
      <c r="RWK278" s="3"/>
      <c r="RWL278" s="3"/>
      <c r="RWM278" s="3"/>
      <c r="RWN278" s="3"/>
      <c r="RWO278" s="3"/>
      <c r="RWP278" s="3"/>
      <c r="RWQ278" s="3"/>
      <c r="RWR278" s="3"/>
      <c r="RWS278" s="3"/>
      <c r="RWT278" s="3"/>
      <c r="RWU278" s="3"/>
      <c r="RWV278" s="3"/>
      <c r="RWW278" s="3"/>
      <c r="RWX278" s="3"/>
      <c r="RWY278" s="3"/>
      <c r="RWZ278" s="3"/>
      <c r="RXA278" s="3"/>
      <c r="RXB278" s="3"/>
      <c r="RXC278" s="3"/>
      <c r="RXD278" s="3"/>
      <c r="RXE278" s="3"/>
      <c r="RXF278" s="3"/>
      <c r="RXG278" s="3"/>
      <c r="RXH278" s="3"/>
      <c r="RXI278" s="3"/>
      <c r="RXJ278" s="3"/>
      <c r="RXK278" s="3"/>
      <c r="RXL278" s="3"/>
      <c r="RXM278" s="3"/>
      <c r="RXN278" s="3"/>
      <c r="RXO278" s="3"/>
      <c r="RXP278" s="3"/>
      <c r="RXQ278" s="3"/>
      <c r="RXR278" s="3"/>
      <c r="RXS278" s="3"/>
      <c r="RXT278" s="3"/>
      <c r="RXU278" s="3"/>
      <c r="RXV278" s="3"/>
      <c r="RXW278" s="3"/>
      <c r="RXX278" s="3"/>
      <c r="RXY278" s="3"/>
      <c r="RXZ278" s="3"/>
      <c r="RYA278" s="3"/>
      <c r="RYB278" s="3"/>
      <c r="RYC278" s="3"/>
      <c r="RYD278" s="3"/>
      <c r="RYE278" s="3"/>
      <c r="RYF278" s="3"/>
      <c r="RYG278" s="3"/>
      <c r="RYH278" s="3"/>
      <c r="RYI278" s="3"/>
      <c r="RYJ278" s="3"/>
      <c r="RYK278" s="3"/>
      <c r="RYL278" s="3"/>
      <c r="RYM278" s="3"/>
      <c r="RYN278" s="3"/>
      <c r="RYO278" s="3"/>
      <c r="RYP278" s="3"/>
      <c r="RYQ278" s="3"/>
      <c r="RYR278" s="3"/>
      <c r="RYS278" s="3"/>
      <c r="RYT278" s="3"/>
      <c r="RYU278" s="3"/>
      <c r="RYV278" s="3"/>
      <c r="RYW278" s="3"/>
      <c r="RYX278" s="3"/>
      <c r="RYY278" s="3"/>
      <c r="RYZ278" s="3"/>
      <c r="RZA278" s="3"/>
      <c r="RZB278" s="3"/>
      <c r="RZC278" s="3"/>
      <c r="RZD278" s="3"/>
      <c r="RZE278" s="3"/>
      <c r="RZF278" s="3"/>
      <c r="RZG278" s="3"/>
      <c r="RZH278" s="3"/>
      <c r="RZI278" s="3"/>
      <c r="RZJ278" s="3"/>
      <c r="RZK278" s="3"/>
      <c r="RZL278" s="3"/>
      <c r="RZM278" s="3"/>
      <c r="RZN278" s="3"/>
      <c r="RZO278" s="3"/>
      <c r="RZP278" s="3"/>
      <c r="RZQ278" s="3"/>
      <c r="RZR278" s="3"/>
      <c r="RZS278" s="3"/>
      <c r="RZT278" s="3"/>
      <c r="RZU278" s="3"/>
      <c r="RZV278" s="3"/>
      <c r="RZW278" s="3"/>
      <c r="RZX278" s="3"/>
      <c r="RZY278" s="3"/>
      <c r="RZZ278" s="3"/>
      <c r="SAA278" s="3"/>
      <c r="SAB278" s="3"/>
      <c r="SAC278" s="3"/>
      <c r="SAD278" s="3"/>
      <c r="SAE278" s="3"/>
      <c r="SAF278" s="3"/>
      <c r="SAG278" s="3"/>
      <c r="SAH278" s="3"/>
      <c r="SAI278" s="3"/>
      <c r="SAJ278" s="3"/>
      <c r="SAK278" s="3"/>
      <c r="SAL278" s="3"/>
      <c r="SAM278" s="3"/>
      <c r="SAN278" s="3"/>
      <c r="SAO278" s="3"/>
      <c r="SAP278" s="3"/>
      <c r="SAQ278" s="3"/>
      <c r="SAR278" s="3"/>
      <c r="SAS278" s="3"/>
      <c r="SAT278" s="3"/>
      <c r="SAU278" s="3"/>
      <c r="SAV278" s="3"/>
      <c r="SAW278" s="3"/>
      <c r="SAX278" s="3"/>
      <c r="SAY278" s="3"/>
      <c r="SAZ278" s="3"/>
      <c r="SBA278" s="3"/>
      <c r="SBB278" s="3"/>
      <c r="SBC278" s="3"/>
      <c r="SBD278" s="3"/>
      <c r="SBE278" s="3"/>
      <c r="SBF278" s="3"/>
      <c r="SBG278" s="3"/>
      <c r="SBH278" s="3"/>
      <c r="SBI278" s="3"/>
      <c r="SBJ278" s="3"/>
      <c r="SBK278" s="3"/>
      <c r="SBL278" s="3"/>
      <c r="SBM278" s="3"/>
      <c r="SBN278" s="3"/>
      <c r="SBO278" s="3"/>
      <c r="SBP278" s="3"/>
      <c r="SBQ278" s="3"/>
      <c r="SBR278" s="3"/>
      <c r="SBS278" s="3"/>
      <c r="SBT278" s="3"/>
      <c r="SBU278" s="3"/>
      <c r="SBV278" s="3"/>
      <c r="SBW278" s="3"/>
      <c r="SBX278" s="3"/>
      <c r="SBY278" s="3"/>
      <c r="SBZ278" s="3"/>
      <c r="SCA278" s="3"/>
      <c r="SCB278" s="3"/>
      <c r="SCC278" s="3"/>
      <c r="SCD278" s="3"/>
      <c r="SCE278" s="3"/>
      <c r="SCF278" s="3"/>
      <c r="SCG278" s="3"/>
      <c r="SCH278" s="3"/>
      <c r="SCI278" s="3"/>
      <c r="SCJ278" s="3"/>
      <c r="SCK278" s="3"/>
      <c r="SCL278" s="3"/>
      <c r="SCM278" s="3"/>
      <c r="SCN278" s="3"/>
      <c r="SCO278" s="3"/>
      <c r="SCP278" s="3"/>
      <c r="SCQ278" s="3"/>
      <c r="SCR278" s="3"/>
      <c r="SCS278" s="3"/>
      <c r="SCT278" s="3"/>
      <c r="SCU278" s="3"/>
      <c r="SCV278" s="3"/>
      <c r="SCW278" s="3"/>
      <c r="SCX278" s="3"/>
      <c r="SCY278" s="3"/>
      <c r="SCZ278" s="3"/>
      <c r="SDA278" s="3"/>
      <c r="SDB278" s="3"/>
      <c r="SDC278" s="3"/>
      <c r="SDD278" s="3"/>
      <c r="SDE278" s="3"/>
      <c r="SDF278" s="3"/>
      <c r="SDG278" s="3"/>
      <c r="SDH278" s="3"/>
      <c r="SDI278" s="3"/>
      <c r="SDJ278" s="3"/>
      <c r="SDK278" s="3"/>
      <c r="SDL278" s="3"/>
      <c r="SDM278" s="3"/>
      <c r="SDN278" s="3"/>
      <c r="SDO278" s="3"/>
      <c r="SDP278" s="3"/>
      <c r="SDQ278" s="3"/>
      <c r="SDR278" s="3"/>
      <c r="SDS278" s="3"/>
      <c r="SDT278" s="3"/>
      <c r="SDU278" s="3"/>
      <c r="SDV278" s="3"/>
      <c r="SDW278" s="3"/>
      <c r="SDX278" s="3"/>
      <c r="SDY278" s="3"/>
      <c r="SDZ278" s="3"/>
      <c r="SEA278" s="3"/>
      <c r="SEB278" s="3"/>
      <c r="SEC278" s="3"/>
      <c r="SED278" s="3"/>
      <c r="SEE278" s="3"/>
      <c r="SEF278" s="3"/>
      <c r="SEG278" s="3"/>
      <c r="SEH278" s="3"/>
      <c r="SEI278" s="3"/>
      <c r="SEJ278" s="3"/>
      <c r="SEK278" s="3"/>
      <c r="SEL278" s="3"/>
      <c r="SEM278" s="3"/>
      <c r="SEN278" s="3"/>
      <c r="SEO278" s="3"/>
      <c r="SEP278" s="3"/>
      <c r="SEQ278" s="3"/>
      <c r="SER278" s="3"/>
      <c r="SES278" s="3"/>
      <c r="SET278" s="3"/>
      <c r="SEU278" s="3"/>
      <c r="SEV278" s="3"/>
      <c r="SEW278" s="3"/>
      <c r="SEX278" s="3"/>
      <c r="SEY278" s="3"/>
      <c r="SEZ278" s="3"/>
      <c r="SFA278" s="3"/>
      <c r="SFB278" s="3"/>
      <c r="SFC278" s="3"/>
      <c r="SFD278" s="3"/>
      <c r="SFE278" s="3"/>
      <c r="SFF278" s="3"/>
      <c r="SFG278" s="3"/>
      <c r="SFH278" s="3"/>
      <c r="SFI278" s="3"/>
      <c r="SFJ278" s="3"/>
      <c r="SFK278" s="3"/>
      <c r="SFL278" s="3"/>
      <c r="SFM278" s="3"/>
      <c r="SFN278" s="3"/>
      <c r="SFO278" s="3"/>
      <c r="SFP278" s="3"/>
      <c r="SFQ278" s="3"/>
      <c r="SFR278" s="3"/>
      <c r="SFS278" s="3"/>
      <c r="SFT278" s="3"/>
      <c r="SFU278" s="3"/>
      <c r="SFV278" s="3"/>
      <c r="SFW278" s="3"/>
      <c r="SFX278" s="3"/>
      <c r="SFY278" s="3"/>
      <c r="SFZ278" s="3"/>
      <c r="SGA278" s="3"/>
      <c r="SGB278" s="3"/>
      <c r="SGC278" s="3"/>
      <c r="SGD278" s="3"/>
      <c r="SGE278" s="3"/>
      <c r="SGF278" s="3"/>
      <c r="SGG278" s="3"/>
      <c r="SGH278" s="3"/>
      <c r="SGI278" s="3"/>
      <c r="SGJ278" s="3"/>
      <c r="SGK278" s="3"/>
      <c r="SGL278" s="3"/>
      <c r="SGM278" s="3"/>
      <c r="SGN278" s="3"/>
      <c r="SGO278" s="3"/>
      <c r="SGP278" s="3"/>
      <c r="SGQ278" s="3"/>
      <c r="SGR278" s="3"/>
      <c r="SGS278" s="3"/>
      <c r="SGT278" s="3"/>
      <c r="SGU278" s="3"/>
      <c r="SGV278" s="3"/>
      <c r="SGW278" s="3"/>
      <c r="SGX278" s="3"/>
      <c r="SGY278" s="3"/>
      <c r="SGZ278" s="3"/>
      <c r="SHA278" s="3"/>
      <c r="SHB278" s="3"/>
      <c r="SHC278" s="3"/>
      <c r="SHD278" s="3"/>
      <c r="SHE278" s="3"/>
      <c r="SHF278" s="3"/>
      <c r="SHG278" s="3"/>
      <c r="SHH278" s="3"/>
      <c r="SHI278" s="3"/>
      <c r="SHJ278" s="3"/>
      <c r="SHK278" s="3"/>
      <c r="SHL278" s="3"/>
      <c r="SHM278" s="3"/>
      <c r="SHN278" s="3"/>
      <c r="SHO278" s="3"/>
      <c r="SHP278" s="3"/>
      <c r="SHQ278" s="3"/>
      <c r="SHR278" s="3"/>
      <c r="SHS278" s="3"/>
      <c r="SHT278" s="3"/>
      <c r="SHU278" s="3"/>
      <c r="SHV278" s="3"/>
      <c r="SHW278" s="3"/>
      <c r="SHX278" s="3"/>
      <c r="SHY278" s="3"/>
      <c r="SHZ278" s="3"/>
      <c r="SIA278" s="3"/>
      <c r="SIB278" s="3"/>
      <c r="SIC278" s="3"/>
      <c r="SID278" s="3"/>
      <c r="SIE278" s="3"/>
      <c r="SIF278" s="3"/>
      <c r="SIG278" s="3"/>
      <c r="SIH278" s="3"/>
      <c r="SII278" s="3"/>
      <c r="SIJ278" s="3"/>
      <c r="SIK278" s="3"/>
      <c r="SIL278" s="3"/>
      <c r="SIM278" s="3"/>
      <c r="SIN278" s="3"/>
      <c r="SIO278" s="3"/>
      <c r="SIP278" s="3"/>
      <c r="SIQ278" s="3"/>
      <c r="SIR278" s="3"/>
      <c r="SIS278" s="3"/>
      <c r="SIT278" s="3"/>
      <c r="SIU278" s="3"/>
      <c r="SIV278" s="3"/>
      <c r="SIW278" s="3"/>
      <c r="SIX278" s="3"/>
      <c r="SIY278" s="3"/>
      <c r="SIZ278" s="3"/>
      <c r="SJA278" s="3"/>
      <c r="SJB278" s="3"/>
      <c r="SJC278" s="3"/>
      <c r="SJD278" s="3"/>
      <c r="SJE278" s="3"/>
      <c r="SJF278" s="3"/>
      <c r="SJG278" s="3"/>
      <c r="SJH278" s="3"/>
      <c r="SJI278" s="3"/>
      <c r="SJJ278" s="3"/>
      <c r="SJK278" s="3"/>
      <c r="SJL278" s="3"/>
      <c r="SJM278" s="3"/>
      <c r="SJN278" s="3"/>
      <c r="SJO278" s="3"/>
      <c r="SJP278" s="3"/>
      <c r="SJQ278" s="3"/>
      <c r="SJR278" s="3"/>
      <c r="SJS278" s="3"/>
      <c r="SJT278" s="3"/>
      <c r="SJU278" s="3"/>
      <c r="SJV278" s="3"/>
      <c r="SJW278" s="3"/>
      <c r="SJX278" s="3"/>
      <c r="SJY278" s="3"/>
      <c r="SJZ278" s="3"/>
      <c r="SKA278" s="3"/>
      <c r="SKB278" s="3"/>
      <c r="SKC278" s="3"/>
      <c r="SKD278" s="3"/>
      <c r="SKE278" s="3"/>
      <c r="SKF278" s="3"/>
      <c r="SKG278" s="3"/>
      <c r="SKH278" s="3"/>
      <c r="SKI278" s="3"/>
      <c r="SKJ278" s="3"/>
      <c r="SKK278" s="3"/>
      <c r="SKL278" s="3"/>
      <c r="SKM278" s="3"/>
      <c r="SKN278" s="3"/>
      <c r="SKO278" s="3"/>
      <c r="SKP278" s="3"/>
      <c r="SKQ278" s="3"/>
      <c r="SKR278" s="3"/>
      <c r="SKS278" s="3"/>
      <c r="SKT278" s="3"/>
      <c r="SKU278" s="3"/>
      <c r="SKV278" s="3"/>
      <c r="SKW278" s="3"/>
      <c r="SKX278" s="3"/>
      <c r="SKY278" s="3"/>
      <c r="SKZ278" s="3"/>
      <c r="SLA278" s="3"/>
      <c r="SLB278" s="3"/>
      <c r="SLC278" s="3"/>
      <c r="SLD278" s="3"/>
      <c r="SLE278" s="3"/>
      <c r="SLF278" s="3"/>
      <c r="SLG278" s="3"/>
      <c r="SLH278" s="3"/>
      <c r="SLI278" s="3"/>
      <c r="SLJ278" s="3"/>
      <c r="SLK278" s="3"/>
      <c r="SLL278" s="3"/>
      <c r="SLM278" s="3"/>
      <c r="SLN278" s="3"/>
      <c r="SLO278" s="3"/>
      <c r="SLP278" s="3"/>
      <c r="SLQ278" s="3"/>
      <c r="SLR278" s="3"/>
      <c r="SLS278" s="3"/>
      <c r="SLT278" s="3"/>
      <c r="SLU278" s="3"/>
      <c r="SLV278" s="3"/>
      <c r="SLW278" s="3"/>
      <c r="SLX278" s="3"/>
      <c r="SLY278" s="3"/>
      <c r="SLZ278" s="3"/>
      <c r="SMA278" s="3"/>
      <c r="SMB278" s="3"/>
      <c r="SMC278" s="3"/>
      <c r="SMD278" s="3"/>
      <c r="SME278" s="3"/>
      <c r="SMF278" s="3"/>
      <c r="SMG278" s="3"/>
      <c r="SMH278" s="3"/>
      <c r="SMI278" s="3"/>
      <c r="SMJ278" s="3"/>
      <c r="SMK278" s="3"/>
      <c r="SML278" s="3"/>
      <c r="SMM278" s="3"/>
      <c r="SMN278" s="3"/>
      <c r="SMO278" s="3"/>
      <c r="SMP278" s="3"/>
      <c r="SMQ278" s="3"/>
      <c r="SMR278" s="3"/>
      <c r="SMS278" s="3"/>
      <c r="SMT278" s="3"/>
      <c r="SMU278" s="3"/>
      <c r="SMV278" s="3"/>
      <c r="SMW278" s="3"/>
      <c r="SMX278" s="3"/>
      <c r="SMY278" s="3"/>
      <c r="SMZ278" s="3"/>
      <c r="SNA278" s="3"/>
      <c r="SNB278" s="3"/>
      <c r="SNC278" s="3"/>
      <c r="SND278" s="3"/>
      <c r="SNE278" s="3"/>
      <c r="SNF278" s="3"/>
      <c r="SNG278" s="3"/>
      <c r="SNH278" s="3"/>
      <c r="SNI278" s="3"/>
      <c r="SNJ278" s="3"/>
      <c r="SNK278" s="3"/>
      <c r="SNL278" s="3"/>
      <c r="SNM278" s="3"/>
      <c r="SNN278" s="3"/>
      <c r="SNO278" s="3"/>
      <c r="SNP278" s="3"/>
      <c r="SNQ278" s="3"/>
      <c r="SNR278" s="3"/>
      <c r="SNS278" s="3"/>
      <c r="SNT278" s="3"/>
      <c r="SNU278" s="3"/>
      <c r="SNV278" s="3"/>
      <c r="SNW278" s="3"/>
      <c r="SNX278" s="3"/>
      <c r="SNY278" s="3"/>
      <c r="SNZ278" s="3"/>
      <c r="SOA278" s="3"/>
      <c r="SOB278" s="3"/>
      <c r="SOC278" s="3"/>
      <c r="SOD278" s="3"/>
      <c r="SOE278" s="3"/>
      <c r="SOF278" s="3"/>
      <c r="SOG278" s="3"/>
      <c r="SOH278" s="3"/>
      <c r="SOI278" s="3"/>
      <c r="SOJ278" s="3"/>
      <c r="SOK278" s="3"/>
      <c r="SOL278" s="3"/>
      <c r="SOM278" s="3"/>
      <c r="SON278" s="3"/>
      <c r="SOO278" s="3"/>
      <c r="SOP278" s="3"/>
      <c r="SOQ278" s="3"/>
      <c r="SOR278" s="3"/>
      <c r="SOS278" s="3"/>
      <c r="SOT278" s="3"/>
      <c r="SOU278" s="3"/>
      <c r="SOV278" s="3"/>
      <c r="SOW278" s="3"/>
      <c r="SOX278" s="3"/>
      <c r="SOY278" s="3"/>
      <c r="SOZ278" s="3"/>
      <c r="SPA278" s="3"/>
      <c r="SPB278" s="3"/>
      <c r="SPC278" s="3"/>
      <c r="SPD278" s="3"/>
      <c r="SPE278" s="3"/>
      <c r="SPF278" s="3"/>
      <c r="SPG278" s="3"/>
      <c r="SPH278" s="3"/>
      <c r="SPI278" s="3"/>
      <c r="SPJ278" s="3"/>
      <c r="SPK278" s="3"/>
      <c r="SPL278" s="3"/>
      <c r="SPM278" s="3"/>
      <c r="SPN278" s="3"/>
      <c r="SPO278" s="3"/>
      <c r="SPP278" s="3"/>
      <c r="SPQ278" s="3"/>
      <c r="SPR278" s="3"/>
      <c r="SPS278" s="3"/>
      <c r="SPT278" s="3"/>
      <c r="SPU278" s="3"/>
      <c r="SPV278" s="3"/>
      <c r="SPW278" s="3"/>
      <c r="SPX278" s="3"/>
      <c r="SPY278" s="3"/>
      <c r="SPZ278" s="3"/>
      <c r="SQA278" s="3"/>
      <c r="SQB278" s="3"/>
      <c r="SQC278" s="3"/>
      <c r="SQD278" s="3"/>
      <c r="SQE278" s="3"/>
      <c r="SQF278" s="3"/>
      <c r="SQG278" s="3"/>
      <c r="SQH278" s="3"/>
      <c r="SQI278" s="3"/>
      <c r="SQJ278" s="3"/>
      <c r="SQK278" s="3"/>
      <c r="SQL278" s="3"/>
      <c r="SQM278" s="3"/>
      <c r="SQN278" s="3"/>
      <c r="SQO278" s="3"/>
      <c r="SQP278" s="3"/>
      <c r="SQQ278" s="3"/>
      <c r="SQR278" s="3"/>
      <c r="SQS278" s="3"/>
      <c r="SQT278" s="3"/>
      <c r="SQU278" s="3"/>
      <c r="SQV278" s="3"/>
      <c r="SQW278" s="3"/>
      <c r="SQX278" s="3"/>
      <c r="SQY278" s="3"/>
      <c r="SQZ278" s="3"/>
      <c r="SRA278" s="3"/>
      <c r="SRB278" s="3"/>
      <c r="SRC278" s="3"/>
      <c r="SRD278" s="3"/>
      <c r="SRE278" s="3"/>
      <c r="SRF278" s="3"/>
      <c r="SRG278" s="3"/>
      <c r="SRH278" s="3"/>
      <c r="SRI278" s="3"/>
      <c r="SRJ278" s="3"/>
      <c r="SRK278" s="3"/>
      <c r="SRL278" s="3"/>
      <c r="SRM278" s="3"/>
      <c r="SRN278" s="3"/>
      <c r="SRO278" s="3"/>
      <c r="SRP278" s="3"/>
      <c r="SRQ278" s="3"/>
      <c r="SRR278" s="3"/>
      <c r="SRS278" s="3"/>
      <c r="SRT278" s="3"/>
      <c r="SRU278" s="3"/>
      <c r="SRV278" s="3"/>
      <c r="SRW278" s="3"/>
      <c r="SRX278" s="3"/>
      <c r="SRY278" s="3"/>
      <c r="SRZ278" s="3"/>
      <c r="SSA278" s="3"/>
      <c r="SSB278" s="3"/>
      <c r="SSC278" s="3"/>
      <c r="SSD278" s="3"/>
      <c r="SSE278" s="3"/>
      <c r="SSF278" s="3"/>
      <c r="SSG278" s="3"/>
      <c r="SSH278" s="3"/>
      <c r="SSI278" s="3"/>
      <c r="SSJ278" s="3"/>
      <c r="SSK278" s="3"/>
      <c r="SSL278" s="3"/>
      <c r="SSM278" s="3"/>
      <c r="SSN278" s="3"/>
      <c r="SSO278" s="3"/>
      <c r="SSP278" s="3"/>
      <c r="SSQ278" s="3"/>
      <c r="SSR278" s="3"/>
      <c r="SSS278" s="3"/>
      <c r="SST278" s="3"/>
      <c r="SSU278" s="3"/>
      <c r="SSV278" s="3"/>
      <c r="SSW278" s="3"/>
      <c r="SSX278" s="3"/>
      <c r="SSY278" s="3"/>
      <c r="SSZ278" s="3"/>
      <c r="STA278" s="3"/>
      <c r="STB278" s="3"/>
      <c r="STC278" s="3"/>
      <c r="STD278" s="3"/>
      <c r="STE278" s="3"/>
      <c r="STF278" s="3"/>
      <c r="STG278" s="3"/>
      <c r="STH278" s="3"/>
      <c r="STI278" s="3"/>
      <c r="STJ278" s="3"/>
      <c r="STK278" s="3"/>
      <c r="STL278" s="3"/>
      <c r="STM278" s="3"/>
      <c r="STN278" s="3"/>
      <c r="STO278" s="3"/>
      <c r="STP278" s="3"/>
      <c r="STQ278" s="3"/>
      <c r="STR278" s="3"/>
      <c r="STS278" s="3"/>
      <c r="STT278" s="3"/>
      <c r="STU278" s="3"/>
      <c r="STV278" s="3"/>
      <c r="STW278" s="3"/>
      <c r="STX278" s="3"/>
      <c r="STY278" s="3"/>
      <c r="STZ278" s="3"/>
      <c r="SUA278" s="3"/>
      <c r="SUB278" s="3"/>
      <c r="SUC278" s="3"/>
      <c r="SUD278" s="3"/>
      <c r="SUE278" s="3"/>
      <c r="SUF278" s="3"/>
      <c r="SUG278" s="3"/>
      <c r="SUH278" s="3"/>
      <c r="SUI278" s="3"/>
      <c r="SUJ278" s="3"/>
      <c r="SUK278" s="3"/>
      <c r="SUL278" s="3"/>
      <c r="SUM278" s="3"/>
      <c r="SUN278" s="3"/>
      <c r="SUO278" s="3"/>
      <c r="SUP278" s="3"/>
      <c r="SUQ278" s="3"/>
      <c r="SUR278" s="3"/>
      <c r="SUS278" s="3"/>
      <c r="SUT278" s="3"/>
      <c r="SUU278" s="3"/>
      <c r="SUV278" s="3"/>
      <c r="SUW278" s="3"/>
      <c r="SUX278" s="3"/>
      <c r="SUY278" s="3"/>
      <c r="SUZ278" s="3"/>
      <c r="SVA278" s="3"/>
      <c r="SVB278" s="3"/>
      <c r="SVC278" s="3"/>
      <c r="SVD278" s="3"/>
      <c r="SVE278" s="3"/>
      <c r="SVF278" s="3"/>
      <c r="SVG278" s="3"/>
      <c r="SVH278" s="3"/>
      <c r="SVI278" s="3"/>
      <c r="SVJ278" s="3"/>
      <c r="SVK278" s="3"/>
      <c r="SVL278" s="3"/>
      <c r="SVM278" s="3"/>
      <c r="SVN278" s="3"/>
      <c r="SVO278" s="3"/>
      <c r="SVP278" s="3"/>
      <c r="SVQ278" s="3"/>
      <c r="SVR278" s="3"/>
      <c r="SVS278" s="3"/>
      <c r="SVT278" s="3"/>
      <c r="SVU278" s="3"/>
      <c r="SVV278" s="3"/>
      <c r="SVW278" s="3"/>
      <c r="SVX278" s="3"/>
      <c r="SVY278" s="3"/>
      <c r="SVZ278" s="3"/>
      <c r="SWA278" s="3"/>
      <c r="SWB278" s="3"/>
      <c r="SWC278" s="3"/>
      <c r="SWD278" s="3"/>
      <c r="SWE278" s="3"/>
      <c r="SWF278" s="3"/>
      <c r="SWG278" s="3"/>
      <c r="SWH278" s="3"/>
      <c r="SWI278" s="3"/>
      <c r="SWJ278" s="3"/>
      <c r="SWK278" s="3"/>
      <c r="SWL278" s="3"/>
      <c r="SWM278" s="3"/>
      <c r="SWN278" s="3"/>
      <c r="SWO278" s="3"/>
      <c r="SWP278" s="3"/>
      <c r="SWQ278" s="3"/>
      <c r="SWR278" s="3"/>
      <c r="SWS278" s="3"/>
      <c r="SWT278" s="3"/>
      <c r="SWU278" s="3"/>
      <c r="SWV278" s="3"/>
      <c r="SWW278" s="3"/>
      <c r="SWX278" s="3"/>
      <c r="SWY278" s="3"/>
      <c r="SWZ278" s="3"/>
      <c r="SXA278" s="3"/>
      <c r="SXB278" s="3"/>
      <c r="SXC278" s="3"/>
      <c r="SXD278" s="3"/>
      <c r="SXE278" s="3"/>
      <c r="SXF278" s="3"/>
      <c r="SXG278" s="3"/>
      <c r="SXH278" s="3"/>
      <c r="SXI278" s="3"/>
      <c r="SXJ278" s="3"/>
      <c r="SXK278" s="3"/>
      <c r="SXL278" s="3"/>
      <c r="SXM278" s="3"/>
      <c r="SXN278" s="3"/>
      <c r="SXO278" s="3"/>
      <c r="SXP278" s="3"/>
      <c r="SXQ278" s="3"/>
      <c r="SXR278" s="3"/>
      <c r="SXS278" s="3"/>
      <c r="SXT278" s="3"/>
      <c r="SXU278" s="3"/>
      <c r="SXV278" s="3"/>
      <c r="SXW278" s="3"/>
      <c r="SXX278" s="3"/>
      <c r="SXY278" s="3"/>
      <c r="SXZ278" s="3"/>
      <c r="SYA278" s="3"/>
      <c r="SYB278" s="3"/>
      <c r="SYC278" s="3"/>
      <c r="SYD278" s="3"/>
      <c r="SYE278" s="3"/>
      <c r="SYF278" s="3"/>
      <c r="SYG278" s="3"/>
      <c r="SYH278" s="3"/>
      <c r="SYI278" s="3"/>
      <c r="SYJ278" s="3"/>
      <c r="SYK278" s="3"/>
      <c r="SYL278" s="3"/>
      <c r="SYM278" s="3"/>
      <c r="SYN278" s="3"/>
      <c r="SYO278" s="3"/>
      <c r="SYP278" s="3"/>
      <c r="SYQ278" s="3"/>
      <c r="SYR278" s="3"/>
      <c r="SYS278" s="3"/>
      <c r="SYT278" s="3"/>
      <c r="SYU278" s="3"/>
      <c r="SYV278" s="3"/>
      <c r="SYW278" s="3"/>
      <c r="SYX278" s="3"/>
      <c r="SYY278" s="3"/>
      <c r="SYZ278" s="3"/>
      <c r="SZA278" s="3"/>
      <c r="SZB278" s="3"/>
      <c r="SZC278" s="3"/>
      <c r="SZD278" s="3"/>
      <c r="SZE278" s="3"/>
      <c r="SZF278" s="3"/>
      <c r="SZG278" s="3"/>
      <c r="SZH278" s="3"/>
      <c r="SZI278" s="3"/>
      <c r="SZJ278" s="3"/>
      <c r="SZK278" s="3"/>
      <c r="SZL278" s="3"/>
      <c r="SZM278" s="3"/>
      <c r="SZN278" s="3"/>
      <c r="SZO278" s="3"/>
      <c r="SZP278" s="3"/>
      <c r="SZQ278" s="3"/>
      <c r="SZR278" s="3"/>
      <c r="SZS278" s="3"/>
      <c r="SZT278" s="3"/>
      <c r="SZU278" s="3"/>
      <c r="SZV278" s="3"/>
      <c r="SZW278" s="3"/>
      <c r="SZX278" s="3"/>
      <c r="SZY278" s="3"/>
      <c r="SZZ278" s="3"/>
      <c r="TAA278" s="3"/>
      <c r="TAB278" s="3"/>
      <c r="TAC278" s="3"/>
      <c r="TAD278" s="3"/>
      <c r="TAE278" s="3"/>
      <c r="TAF278" s="3"/>
      <c r="TAG278" s="3"/>
      <c r="TAH278" s="3"/>
      <c r="TAI278" s="3"/>
      <c r="TAJ278" s="3"/>
      <c r="TAK278" s="3"/>
      <c r="TAL278" s="3"/>
      <c r="TAM278" s="3"/>
      <c r="TAN278" s="3"/>
      <c r="TAO278" s="3"/>
      <c r="TAP278" s="3"/>
      <c r="TAQ278" s="3"/>
      <c r="TAR278" s="3"/>
      <c r="TAS278" s="3"/>
      <c r="TAT278" s="3"/>
      <c r="TAU278" s="3"/>
      <c r="TAV278" s="3"/>
      <c r="TAW278" s="3"/>
      <c r="TAX278" s="3"/>
      <c r="TAY278" s="3"/>
      <c r="TAZ278" s="3"/>
      <c r="TBA278" s="3"/>
      <c r="TBB278" s="3"/>
      <c r="TBC278" s="3"/>
      <c r="TBD278" s="3"/>
      <c r="TBE278" s="3"/>
      <c r="TBF278" s="3"/>
      <c r="TBG278" s="3"/>
      <c r="TBH278" s="3"/>
      <c r="TBI278" s="3"/>
      <c r="TBJ278" s="3"/>
      <c r="TBK278" s="3"/>
      <c r="TBL278" s="3"/>
      <c r="TBM278" s="3"/>
      <c r="TBN278" s="3"/>
      <c r="TBO278" s="3"/>
      <c r="TBP278" s="3"/>
      <c r="TBQ278" s="3"/>
      <c r="TBR278" s="3"/>
      <c r="TBS278" s="3"/>
      <c r="TBT278" s="3"/>
      <c r="TBU278" s="3"/>
      <c r="TBV278" s="3"/>
      <c r="TBW278" s="3"/>
      <c r="TBX278" s="3"/>
      <c r="TBY278" s="3"/>
      <c r="TBZ278" s="3"/>
      <c r="TCA278" s="3"/>
      <c r="TCB278" s="3"/>
      <c r="TCC278" s="3"/>
      <c r="TCD278" s="3"/>
      <c r="TCE278" s="3"/>
      <c r="TCF278" s="3"/>
      <c r="TCG278" s="3"/>
      <c r="TCH278" s="3"/>
      <c r="TCI278" s="3"/>
      <c r="TCJ278" s="3"/>
      <c r="TCK278" s="3"/>
      <c r="TCL278" s="3"/>
      <c r="TCM278" s="3"/>
      <c r="TCN278" s="3"/>
      <c r="TCO278" s="3"/>
      <c r="TCP278" s="3"/>
      <c r="TCQ278" s="3"/>
      <c r="TCR278" s="3"/>
      <c r="TCS278" s="3"/>
      <c r="TCT278" s="3"/>
      <c r="TCU278" s="3"/>
      <c r="TCV278" s="3"/>
      <c r="TCW278" s="3"/>
      <c r="TCX278" s="3"/>
      <c r="TCY278" s="3"/>
      <c r="TCZ278" s="3"/>
      <c r="TDA278" s="3"/>
      <c r="TDB278" s="3"/>
      <c r="TDC278" s="3"/>
      <c r="TDD278" s="3"/>
      <c r="TDE278" s="3"/>
      <c r="TDF278" s="3"/>
      <c r="TDG278" s="3"/>
      <c r="TDH278" s="3"/>
      <c r="TDI278" s="3"/>
      <c r="TDJ278" s="3"/>
      <c r="TDK278" s="3"/>
      <c r="TDL278" s="3"/>
      <c r="TDM278" s="3"/>
      <c r="TDN278" s="3"/>
      <c r="TDO278" s="3"/>
      <c r="TDP278" s="3"/>
      <c r="TDQ278" s="3"/>
      <c r="TDR278" s="3"/>
      <c r="TDS278" s="3"/>
      <c r="TDT278" s="3"/>
      <c r="TDU278" s="3"/>
      <c r="TDV278" s="3"/>
      <c r="TDW278" s="3"/>
      <c r="TDX278" s="3"/>
      <c r="TDY278" s="3"/>
      <c r="TDZ278" s="3"/>
      <c r="TEA278" s="3"/>
      <c r="TEB278" s="3"/>
      <c r="TEC278" s="3"/>
      <c r="TED278" s="3"/>
      <c r="TEE278" s="3"/>
      <c r="TEF278" s="3"/>
      <c r="TEG278" s="3"/>
      <c r="TEH278" s="3"/>
      <c r="TEI278" s="3"/>
      <c r="TEJ278" s="3"/>
      <c r="TEK278" s="3"/>
      <c r="TEL278" s="3"/>
      <c r="TEM278" s="3"/>
      <c r="TEN278" s="3"/>
      <c r="TEO278" s="3"/>
      <c r="TEP278" s="3"/>
      <c r="TEQ278" s="3"/>
      <c r="TER278" s="3"/>
      <c r="TES278" s="3"/>
      <c r="TET278" s="3"/>
      <c r="TEU278" s="3"/>
      <c r="TEV278" s="3"/>
      <c r="TEW278" s="3"/>
      <c r="TEX278" s="3"/>
      <c r="TEY278" s="3"/>
      <c r="TEZ278" s="3"/>
      <c r="TFA278" s="3"/>
      <c r="TFB278" s="3"/>
      <c r="TFC278" s="3"/>
      <c r="TFD278" s="3"/>
      <c r="TFE278" s="3"/>
      <c r="TFF278" s="3"/>
      <c r="TFG278" s="3"/>
      <c r="TFH278" s="3"/>
      <c r="TFI278" s="3"/>
      <c r="TFJ278" s="3"/>
      <c r="TFK278" s="3"/>
      <c r="TFL278" s="3"/>
      <c r="TFM278" s="3"/>
      <c r="TFN278" s="3"/>
      <c r="TFO278" s="3"/>
      <c r="TFP278" s="3"/>
      <c r="TFQ278" s="3"/>
      <c r="TFR278" s="3"/>
      <c r="TFS278" s="3"/>
      <c r="TFT278" s="3"/>
      <c r="TFU278" s="3"/>
      <c r="TFV278" s="3"/>
      <c r="TFW278" s="3"/>
      <c r="TFX278" s="3"/>
      <c r="TFY278" s="3"/>
      <c r="TFZ278" s="3"/>
      <c r="TGA278" s="3"/>
      <c r="TGB278" s="3"/>
      <c r="TGC278" s="3"/>
      <c r="TGD278" s="3"/>
      <c r="TGE278" s="3"/>
      <c r="TGF278" s="3"/>
      <c r="TGG278" s="3"/>
      <c r="TGH278" s="3"/>
      <c r="TGI278" s="3"/>
      <c r="TGJ278" s="3"/>
      <c r="TGK278" s="3"/>
      <c r="TGL278" s="3"/>
      <c r="TGM278" s="3"/>
      <c r="TGN278" s="3"/>
      <c r="TGO278" s="3"/>
      <c r="TGP278" s="3"/>
      <c r="TGQ278" s="3"/>
      <c r="TGR278" s="3"/>
      <c r="TGS278" s="3"/>
      <c r="TGT278" s="3"/>
      <c r="TGU278" s="3"/>
      <c r="TGV278" s="3"/>
      <c r="TGW278" s="3"/>
      <c r="TGX278" s="3"/>
      <c r="TGY278" s="3"/>
      <c r="TGZ278" s="3"/>
      <c r="THA278" s="3"/>
      <c r="THB278" s="3"/>
      <c r="THC278" s="3"/>
      <c r="THD278" s="3"/>
      <c r="THE278" s="3"/>
      <c r="THF278" s="3"/>
      <c r="THG278" s="3"/>
      <c r="THH278" s="3"/>
      <c r="THI278" s="3"/>
      <c r="THJ278" s="3"/>
      <c r="THK278" s="3"/>
      <c r="THL278" s="3"/>
      <c r="THM278" s="3"/>
      <c r="THN278" s="3"/>
      <c r="THO278" s="3"/>
      <c r="THP278" s="3"/>
      <c r="THQ278" s="3"/>
      <c r="THR278" s="3"/>
      <c r="THS278" s="3"/>
      <c r="THT278" s="3"/>
      <c r="THU278" s="3"/>
      <c r="THV278" s="3"/>
      <c r="THW278" s="3"/>
      <c r="THX278" s="3"/>
      <c r="THY278" s="3"/>
      <c r="THZ278" s="3"/>
      <c r="TIA278" s="3"/>
      <c r="TIB278" s="3"/>
      <c r="TIC278" s="3"/>
      <c r="TID278" s="3"/>
      <c r="TIE278" s="3"/>
      <c r="TIF278" s="3"/>
      <c r="TIG278" s="3"/>
      <c r="TIH278" s="3"/>
      <c r="TII278" s="3"/>
      <c r="TIJ278" s="3"/>
      <c r="TIK278" s="3"/>
      <c r="TIL278" s="3"/>
      <c r="TIM278" s="3"/>
      <c r="TIN278" s="3"/>
      <c r="TIO278" s="3"/>
      <c r="TIP278" s="3"/>
      <c r="TIQ278" s="3"/>
      <c r="TIR278" s="3"/>
      <c r="TIS278" s="3"/>
      <c r="TIT278" s="3"/>
      <c r="TIU278" s="3"/>
      <c r="TIV278" s="3"/>
      <c r="TIW278" s="3"/>
      <c r="TIX278" s="3"/>
      <c r="TIY278" s="3"/>
      <c r="TIZ278" s="3"/>
      <c r="TJA278" s="3"/>
      <c r="TJB278" s="3"/>
      <c r="TJC278" s="3"/>
      <c r="TJD278" s="3"/>
      <c r="TJE278" s="3"/>
      <c r="TJF278" s="3"/>
      <c r="TJG278" s="3"/>
      <c r="TJH278" s="3"/>
      <c r="TJI278" s="3"/>
      <c r="TJJ278" s="3"/>
      <c r="TJK278" s="3"/>
      <c r="TJL278" s="3"/>
      <c r="TJM278" s="3"/>
      <c r="TJN278" s="3"/>
      <c r="TJO278" s="3"/>
      <c r="TJP278" s="3"/>
      <c r="TJQ278" s="3"/>
      <c r="TJR278" s="3"/>
      <c r="TJS278" s="3"/>
      <c r="TJT278" s="3"/>
      <c r="TJU278" s="3"/>
      <c r="TJV278" s="3"/>
      <c r="TJW278" s="3"/>
      <c r="TJX278" s="3"/>
      <c r="TJY278" s="3"/>
      <c r="TJZ278" s="3"/>
      <c r="TKA278" s="3"/>
      <c r="TKB278" s="3"/>
      <c r="TKC278" s="3"/>
      <c r="TKD278" s="3"/>
      <c r="TKE278" s="3"/>
      <c r="TKF278" s="3"/>
      <c r="TKG278" s="3"/>
      <c r="TKH278" s="3"/>
      <c r="TKI278" s="3"/>
      <c r="TKJ278" s="3"/>
      <c r="TKK278" s="3"/>
      <c r="TKL278" s="3"/>
      <c r="TKM278" s="3"/>
      <c r="TKN278" s="3"/>
      <c r="TKO278" s="3"/>
      <c r="TKP278" s="3"/>
      <c r="TKQ278" s="3"/>
      <c r="TKR278" s="3"/>
      <c r="TKS278" s="3"/>
      <c r="TKT278" s="3"/>
      <c r="TKU278" s="3"/>
      <c r="TKV278" s="3"/>
      <c r="TKW278" s="3"/>
      <c r="TKX278" s="3"/>
      <c r="TKY278" s="3"/>
      <c r="TKZ278" s="3"/>
      <c r="TLA278" s="3"/>
      <c r="TLB278" s="3"/>
      <c r="TLC278" s="3"/>
      <c r="TLD278" s="3"/>
      <c r="TLE278" s="3"/>
      <c r="TLF278" s="3"/>
      <c r="TLG278" s="3"/>
      <c r="TLH278" s="3"/>
      <c r="TLI278" s="3"/>
      <c r="TLJ278" s="3"/>
      <c r="TLK278" s="3"/>
      <c r="TLL278" s="3"/>
      <c r="TLM278" s="3"/>
      <c r="TLN278" s="3"/>
      <c r="TLO278" s="3"/>
      <c r="TLP278" s="3"/>
      <c r="TLQ278" s="3"/>
      <c r="TLR278" s="3"/>
      <c r="TLS278" s="3"/>
      <c r="TLT278" s="3"/>
      <c r="TLU278" s="3"/>
      <c r="TLV278" s="3"/>
      <c r="TLW278" s="3"/>
      <c r="TLX278" s="3"/>
      <c r="TLY278" s="3"/>
      <c r="TLZ278" s="3"/>
      <c r="TMA278" s="3"/>
      <c r="TMB278" s="3"/>
      <c r="TMC278" s="3"/>
      <c r="TMD278" s="3"/>
      <c r="TME278" s="3"/>
      <c r="TMF278" s="3"/>
      <c r="TMG278" s="3"/>
      <c r="TMH278" s="3"/>
      <c r="TMI278" s="3"/>
      <c r="TMJ278" s="3"/>
      <c r="TMK278" s="3"/>
      <c r="TML278" s="3"/>
      <c r="TMM278" s="3"/>
      <c r="TMN278" s="3"/>
      <c r="TMO278" s="3"/>
      <c r="TMP278" s="3"/>
      <c r="TMQ278" s="3"/>
      <c r="TMR278" s="3"/>
      <c r="TMS278" s="3"/>
      <c r="TMT278" s="3"/>
      <c r="TMU278" s="3"/>
      <c r="TMV278" s="3"/>
      <c r="TMW278" s="3"/>
      <c r="TMX278" s="3"/>
      <c r="TMY278" s="3"/>
      <c r="TMZ278" s="3"/>
      <c r="TNA278" s="3"/>
      <c r="TNB278" s="3"/>
      <c r="TNC278" s="3"/>
      <c r="TND278" s="3"/>
      <c r="TNE278" s="3"/>
      <c r="TNF278" s="3"/>
      <c r="TNG278" s="3"/>
      <c r="TNH278" s="3"/>
      <c r="TNI278" s="3"/>
      <c r="TNJ278" s="3"/>
      <c r="TNK278" s="3"/>
      <c r="TNL278" s="3"/>
      <c r="TNM278" s="3"/>
      <c r="TNN278" s="3"/>
      <c r="TNO278" s="3"/>
      <c r="TNP278" s="3"/>
      <c r="TNQ278" s="3"/>
      <c r="TNR278" s="3"/>
      <c r="TNS278" s="3"/>
      <c r="TNT278" s="3"/>
      <c r="TNU278" s="3"/>
      <c r="TNV278" s="3"/>
      <c r="TNW278" s="3"/>
      <c r="TNX278" s="3"/>
      <c r="TNY278" s="3"/>
      <c r="TNZ278" s="3"/>
      <c r="TOA278" s="3"/>
      <c r="TOB278" s="3"/>
      <c r="TOC278" s="3"/>
      <c r="TOD278" s="3"/>
      <c r="TOE278" s="3"/>
      <c r="TOF278" s="3"/>
      <c r="TOG278" s="3"/>
      <c r="TOH278" s="3"/>
      <c r="TOI278" s="3"/>
      <c r="TOJ278" s="3"/>
      <c r="TOK278" s="3"/>
      <c r="TOL278" s="3"/>
      <c r="TOM278" s="3"/>
      <c r="TON278" s="3"/>
      <c r="TOO278" s="3"/>
      <c r="TOP278" s="3"/>
      <c r="TOQ278" s="3"/>
      <c r="TOR278" s="3"/>
      <c r="TOS278" s="3"/>
      <c r="TOT278" s="3"/>
      <c r="TOU278" s="3"/>
      <c r="TOV278" s="3"/>
      <c r="TOW278" s="3"/>
      <c r="TOX278" s="3"/>
      <c r="TOY278" s="3"/>
      <c r="TOZ278" s="3"/>
      <c r="TPA278" s="3"/>
      <c r="TPB278" s="3"/>
      <c r="TPC278" s="3"/>
      <c r="TPD278" s="3"/>
      <c r="TPE278" s="3"/>
      <c r="TPF278" s="3"/>
      <c r="TPG278" s="3"/>
      <c r="TPH278" s="3"/>
      <c r="TPI278" s="3"/>
      <c r="TPJ278" s="3"/>
      <c r="TPK278" s="3"/>
      <c r="TPL278" s="3"/>
      <c r="TPM278" s="3"/>
      <c r="TPN278" s="3"/>
      <c r="TPO278" s="3"/>
      <c r="TPP278" s="3"/>
      <c r="TPQ278" s="3"/>
      <c r="TPR278" s="3"/>
      <c r="TPS278" s="3"/>
      <c r="TPT278" s="3"/>
      <c r="TPU278" s="3"/>
      <c r="TPV278" s="3"/>
      <c r="TPW278" s="3"/>
      <c r="TPX278" s="3"/>
      <c r="TPY278" s="3"/>
      <c r="TPZ278" s="3"/>
      <c r="TQA278" s="3"/>
      <c r="TQB278" s="3"/>
      <c r="TQC278" s="3"/>
      <c r="TQD278" s="3"/>
      <c r="TQE278" s="3"/>
      <c r="TQF278" s="3"/>
      <c r="TQG278" s="3"/>
      <c r="TQH278" s="3"/>
      <c r="TQI278" s="3"/>
      <c r="TQJ278" s="3"/>
      <c r="TQK278" s="3"/>
      <c r="TQL278" s="3"/>
      <c r="TQM278" s="3"/>
      <c r="TQN278" s="3"/>
      <c r="TQO278" s="3"/>
      <c r="TQP278" s="3"/>
      <c r="TQQ278" s="3"/>
      <c r="TQR278" s="3"/>
      <c r="TQS278" s="3"/>
      <c r="TQT278" s="3"/>
      <c r="TQU278" s="3"/>
      <c r="TQV278" s="3"/>
      <c r="TQW278" s="3"/>
      <c r="TQX278" s="3"/>
      <c r="TQY278" s="3"/>
      <c r="TQZ278" s="3"/>
      <c r="TRA278" s="3"/>
      <c r="TRB278" s="3"/>
      <c r="TRC278" s="3"/>
      <c r="TRD278" s="3"/>
      <c r="TRE278" s="3"/>
      <c r="TRF278" s="3"/>
      <c r="TRG278" s="3"/>
      <c r="TRH278" s="3"/>
      <c r="TRI278" s="3"/>
      <c r="TRJ278" s="3"/>
      <c r="TRK278" s="3"/>
      <c r="TRL278" s="3"/>
      <c r="TRM278" s="3"/>
      <c r="TRN278" s="3"/>
      <c r="TRO278" s="3"/>
      <c r="TRP278" s="3"/>
      <c r="TRQ278" s="3"/>
      <c r="TRR278" s="3"/>
      <c r="TRS278" s="3"/>
      <c r="TRT278" s="3"/>
      <c r="TRU278" s="3"/>
      <c r="TRV278" s="3"/>
      <c r="TRW278" s="3"/>
      <c r="TRX278" s="3"/>
      <c r="TRY278" s="3"/>
      <c r="TRZ278" s="3"/>
      <c r="TSA278" s="3"/>
      <c r="TSB278" s="3"/>
      <c r="TSC278" s="3"/>
      <c r="TSD278" s="3"/>
      <c r="TSE278" s="3"/>
      <c r="TSF278" s="3"/>
      <c r="TSG278" s="3"/>
      <c r="TSH278" s="3"/>
      <c r="TSI278" s="3"/>
      <c r="TSJ278" s="3"/>
      <c r="TSK278" s="3"/>
      <c r="TSL278" s="3"/>
      <c r="TSM278" s="3"/>
      <c r="TSN278" s="3"/>
      <c r="TSO278" s="3"/>
      <c r="TSP278" s="3"/>
      <c r="TSQ278" s="3"/>
      <c r="TSR278" s="3"/>
      <c r="TSS278" s="3"/>
      <c r="TST278" s="3"/>
      <c r="TSU278" s="3"/>
      <c r="TSV278" s="3"/>
      <c r="TSW278" s="3"/>
      <c r="TSX278" s="3"/>
      <c r="TSY278" s="3"/>
      <c r="TSZ278" s="3"/>
      <c r="TTA278" s="3"/>
      <c r="TTB278" s="3"/>
      <c r="TTC278" s="3"/>
      <c r="TTD278" s="3"/>
      <c r="TTE278" s="3"/>
      <c r="TTF278" s="3"/>
      <c r="TTG278" s="3"/>
      <c r="TTH278" s="3"/>
      <c r="TTI278" s="3"/>
      <c r="TTJ278" s="3"/>
      <c r="TTK278" s="3"/>
      <c r="TTL278" s="3"/>
      <c r="TTM278" s="3"/>
      <c r="TTN278" s="3"/>
      <c r="TTO278" s="3"/>
      <c r="TTP278" s="3"/>
      <c r="TTQ278" s="3"/>
      <c r="TTR278" s="3"/>
      <c r="TTS278" s="3"/>
      <c r="TTT278" s="3"/>
      <c r="TTU278" s="3"/>
      <c r="TTV278" s="3"/>
      <c r="TTW278" s="3"/>
      <c r="TTX278" s="3"/>
      <c r="TTY278" s="3"/>
      <c r="TTZ278" s="3"/>
      <c r="TUA278" s="3"/>
      <c r="TUB278" s="3"/>
      <c r="TUC278" s="3"/>
      <c r="TUD278" s="3"/>
      <c r="TUE278" s="3"/>
      <c r="TUF278" s="3"/>
      <c r="TUG278" s="3"/>
      <c r="TUH278" s="3"/>
      <c r="TUI278" s="3"/>
      <c r="TUJ278" s="3"/>
      <c r="TUK278" s="3"/>
      <c r="TUL278" s="3"/>
      <c r="TUM278" s="3"/>
      <c r="TUN278" s="3"/>
      <c r="TUO278" s="3"/>
      <c r="TUP278" s="3"/>
      <c r="TUQ278" s="3"/>
      <c r="TUR278" s="3"/>
      <c r="TUS278" s="3"/>
      <c r="TUT278" s="3"/>
      <c r="TUU278" s="3"/>
      <c r="TUV278" s="3"/>
      <c r="TUW278" s="3"/>
      <c r="TUX278" s="3"/>
      <c r="TUY278" s="3"/>
      <c r="TUZ278" s="3"/>
      <c r="TVA278" s="3"/>
      <c r="TVB278" s="3"/>
      <c r="TVC278" s="3"/>
      <c r="TVD278" s="3"/>
      <c r="TVE278" s="3"/>
      <c r="TVF278" s="3"/>
      <c r="TVG278" s="3"/>
      <c r="TVH278" s="3"/>
      <c r="TVI278" s="3"/>
      <c r="TVJ278" s="3"/>
      <c r="TVK278" s="3"/>
      <c r="TVL278" s="3"/>
      <c r="TVM278" s="3"/>
      <c r="TVN278" s="3"/>
      <c r="TVO278" s="3"/>
      <c r="TVP278" s="3"/>
      <c r="TVQ278" s="3"/>
      <c r="TVR278" s="3"/>
      <c r="TVS278" s="3"/>
      <c r="TVT278" s="3"/>
      <c r="TVU278" s="3"/>
      <c r="TVV278" s="3"/>
      <c r="TVW278" s="3"/>
      <c r="TVX278" s="3"/>
      <c r="TVY278" s="3"/>
      <c r="TVZ278" s="3"/>
      <c r="TWA278" s="3"/>
      <c r="TWB278" s="3"/>
      <c r="TWC278" s="3"/>
      <c r="TWD278" s="3"/>
      <c r="TWE278" s="3"/>
      <c r="TWF278" s="3"/>
      <c r="TWG278" s="3"/>
      <c r="TWH278" s="3"/>
      <c r="TWI278" s="3"/>
      <c r="TWJ278" s="3"/>
      <c r="TWK278" s="3"/>
      <c r="TWL278" s="3"/>
      <c r="TWM278" s="3"/>
      <c r="TWN278" s="3"/>
      <c r="TWO278" s="3"/>
      <c r="TWP278" s="3"/>
      <c r="TWQ278" s="3"/>
      <c r="TWR278" s="3"/>
      <c r="TWS278" s="3"/>
      <c r="TWT278" s="3"/>
      <c r="TWU278" s="3"/>
      <c r="TWV278" s="3"/>
      <c r="TWW278" s="3"/>
      <c r="TWX278" s="3"/>
      <c r="TWY278" s="3"/>
      <c r="TWZ278" s="3"/>
      <c r="TXA278" s="3"/>
      <c r="TXB278" s="3"/>
      <c r="TXC278" s="3"/>
      <c r="TXD278" s="3"/>
      <c r="TXE278" s="3"/>
      <c r="TXF278" s="3"/>
      <c r="TXG278" s="3"/>
      <c r="TXH278" s="3"/>
      <c r="TXI278" s="3"/>
      <c r="TXJ278" s="3"/>
      <c r="TXK278" s="3"/>
      <c r="TXL278" s="3"/>
      <c r="TXM278" s="3"/>
      <c r="TXN278" s="3"/>
      <c r="TXO278" s="3"/>
      <c r="TXP278" s="3"/>
      <c r="TXQ278" s="3"/>
      <c r="TXR278" s="3"/>
      <c r="TXS278" s="3"/>
      <c r="TXT278" s="3"/>
      <c r="TXU278" s="3"/>
      <c r="TXV278" s="3"/>
      <c r="TXW278" s="3"/>
      <c r="TXX278" s="3"/>
      <c r="TXY278" s="3"/>
      <c r="TXZ278" s="3"/>
      <c r="TYA278" s="3"/>
      <c r="TYB278" s="3"/>
      <c r="TYC278" s="3"/>
      <c r="TYD278" s="3"/>
      <c r="TYE278" s="3"/>
      <c r="TYF278" s="3"/>
      <c r="TYG278" s="3"/>
      <c r="TYH278" s="3"/>
      <c r="TYI278" s="3"/>
      <c r="TYJ278" s="3"/>
      <c r="TYK278" s="3"/>
      <c r="TYL278" s="3"/>
      <c r="TYM278" s="3"/>
      <c r="TYN278" s="3"/>
      <c r="TYO278" s="3"/>
      <c r="TYP278" s="3"/>
      <c r="TYQ278" s="3"/>
      <c r="TYR278" s="3"/>
      <c r="TYS278" s="3"/>
      <c r="TYT278" s="3"/>
      <c r="TYU278" s="3"/>
      <c r="TYV278" s="3"/>
      <c r="TYW278" s="3"/>
      <c r="TYX278" s="3"/>
      <c r="TYY278" s="3"/>
      <c r="TYZ278" s="3"/>
      <c r="TZA278" s="3"/>
      <c r="TZB278" s="3"/>
      <c r="TZC278" s="3"/>
      <c r="TZD278" s="3"/>
      <c r="TZE278" s="3"/>
      <c r="TZF278" s="3"/>
      <c r="TZG278" s="3"/>
      <c r="TZH278" s="3"/>
      <c r="TZI278" s="3"/>
      <c r="TZJ278" s="3"/>
      <c r="TZK278" s="3"/>
      <c r="TZL278" s="3"/>
      <c r="TZM278" s="3"/>
      <c r="TZN278" s="3"/>
      <c r="TZO278" s="3"/>
      <c r="TZP278" s="3"/>
      <c r="TZQ278" s="3"/>
      <c r="TZR278" s="3"/>
      <c r="TZS278" s="3"/>
      <c r="TZT278" s="3"/>
      <c r="TZU278" s="3"/>
      <c r="TZV278" s="3"/>
      <c r="TZW278" s="3"/>
      <c r="TZX278" s="3"/>
      <c r="TZY278" s="3"/>
      <c r="TZZ278" s="3"/>
      <c r="UAA278" s="3"/>
      <c r="UAB278" s="3"/>
      <c r="UAC278" s="3"/>
      <c r="UAD278" s="3"/>
      <c r="UAE278" s="3"/>
      <c r="UAF278" s="3"/>
      <c r="UAG278" s="3"/>
      <c r="UAH278" s="3"/>
      <c r="UAI278" s="3"/>
      <c r="UAJ278" s="3"/>
      <c r="UAK278" s="3"/>
      <c r="UAL278" s="3"/>
      <c r="UAM278" s="3"/>
      <c r="UAN278" s="3"/>
      <c r="UAO278" s="3"/>
      <c r="UAP278" s="3"/>
      <c r="UAQ278" s="3"/>
      <c r="UAR278" s="3"/>
      <c r="UAS278" s="3"/>
      <c r="UAT278" s="3"/>
      <c r="UAU278" s="3"/>
      <c r="UAV278" s="3"/>
      <c r="UAW278" s="3"/>
      <c r="UAX278" s="3"/>
      <c r="UAY278" s="3"/>
      <c r="UAZ278" s="3"/>
      <c r="UBA278" s="3"/>
      <c r="UBB278" s="3"/>
      <c r="UBC278" s="3"/>
      <c r="UBD278" s="3"/>
      <c r="UBE278" s="3"/>
      <c r="UBF278" s="3"/>
      <c r="UBG278" s="3"/>
      <c r="UBH278" s="3"/>
      <c r="UBI278" s="3"/>
      <c r="UBJ278" s="3"/>
      <c r="UBK278" s="3"/>
      <c r="UBL278" s="3"/>
      <c r="UBM278" s="3"/>
      <c r="UBN278" s="3"/>
      <c r="UBO278" s="3"/>
      <c r="UBP278" s="3"/>
      <c r="UBQ278" s="3"/>
      <c r="UBR278" s="3"/>
      <c r="UBS278" s="3"/>
      <c r="UBT278" s="3"/>
      <c r="UBU278" s="3"/>
      <c r="UBV278" s="3"/>
      <c r="UBW278" s="3"/>
      <c r="UBX278" s="3"/>
      <c r="UBY278" s="3"/>
      <c r="UBZ278" s="3"/>
      <c r="UCA278" s="3"/>
      <c r="UCB278" s="3"/>
      <c r="UCC278" s="3"/>
      <c r="UCD278" s="3"/>
      <c r="UCE278" s="3"/>
      <c r="UCF278" s="3"/>
      <c r="UCG278" s="3"/>
      <c r="UCH278" s="3"/>
      <c r="UCI278" s="3"/>
      <c r="UCJ278" s="3"/>
      <c r="UCK278" s="3"/>
      <c r="UCL278" s="3"/>
      <c r="UCM278" s="3"/>
      <c r="UCN278" s="3"/>
      <c r="UCO278" s="3"/>
      <c r="UCP278" s="3"/>
      <c r="UCQ278" s="3"/>
      <c r="UCR278" s="3"/>
      <c r="UCS278" s="3"/>
      <c r="UCT278" s="3"/>
      <c r="UCU278" s="3"/>
      <c r="UCV278" s="3"/>
      <c r="UCW278" s="3"/>
      <c r="UCX278" s="3"/>
      <c r="UCY278" s="3"/>
      <c r="UCZ278" s="3"/>
      <c r="UDA278" s="3"/>
      <c r="UDB278" s="3"/>
      <c r="UDC278" s="3"/>
      <c r="UDD278" s="3"/>
      <c r="UDE278" s="3"/>
      <c r="UDF278" s="3"/>
      <c r="UDG278" s="3"/>
      <c r="UDH278" s="3"/>
      <c r="UDI278" s="3"/>
      <c r="UDJ278" s="3"/>
      <c r="UDK278" s="3"/>
      <c r="UDL278" s="3"/>
      <c r="UDM278" s="3"/>
      <c r="UDN278" s="3"/>
      <c r="UDO278" s="3"/>
      <c r="UDP278" s="3"/>
      <c r="UDQ278" s="3"/>
      <c r="UDR278" s="3"/>
      <c r="UDS278" s="3"/>
      <c r="UDT278" s="3"/>
      <c r="UDU278" s="3"/>
      <c r="UDV278" s="3"/>
      <c r="UDW278" s="3"/>
      <c r="UDX278" s="3"/>
      <c r="UDY278" s="3"/>
      <c r="UDZ278" s="3"/>
      <c r="UEA278" s="3"/>
      <c r="UEB278" s="3"/>
      <c r="UEC278" s="3"/>
      <c r="UED278" s="3"/>
      <c r="UEE278" s="3"/>
      <c r="UEF278" s="3"/>
      <c r="UEG278" s="3"/>
      <c r="UEH278" s="3"/>
      <c r="UEI278" s="3"/>
      <c r="UEJ278" s="3"/>
      <c r="UEK278" s="3"/>
      <c r="UEL278" s="3"/>
      <c r="UEM278" s="3"/>
      <c r="UEN278" s="3"/>
      <c r="UEO278" s="3"/>
      <c r="UEP278" s="3"/>
      <c r="UEQ278" s="3"/>
      <c r="UER278" s="3"/>
      <c r="UES278" s="3"/>
      <c r="UET278" s="3"/>
      <c r="UEU278" s="3"/>
      <c r="UEV278" s="3"/>
      <c r="UEW278" s="3"/>
      <c r="UEX278" s="3"/>
      <c r="UEY278" s="3"/>
      <c r="UEZ278" s="3"/>
      <c r="UFA278" s="3"/>
      <c r="UFB278" s="3"/>
      <c r="UFC278" s="3"/>
      <c r="UFD278" s="3"/>
      <c r="UFE278" s="3"/>
      <c r="UFF278" s="3"/>
      <c r="UFG278" s="3"/>
      <c r="UFH278" s="3"/>
      <c r="UFI278" s="3"/>
      <c r="UFJ278" s="3"/>
      <c r="UFK278" s="3"/>
      <c r="UFL278" s="3"/>
      <c r="UFM278" s="3"/>
      <c r="UFN278" s="3"/>
      <c r="UFO278" s="3"/>
      <c r="UFP278" s="3"/>
      <c r="UFQ278" s="3"/>
      <c r="UFR278" s="3"/>
      <c r="UFS278" s="3"/>
      <c r="UFT278" s="3"/>
      <c r="UFU278" s="3"/>
      <c r="UFV278" s="3"/>
      <c r="UFW278" s="3"/>
      <c r="UFX278" s="3"/>
      <c r="UFY278" s="3"/>
      <c r="UFZ278" s="3"/>
      <c r="UGA278" s="3"/>
      <c r="UGB278" s="3"/>
      <c r="UGC278" s="3"/>
      <c r="UGD278" s="3"/>
      <c r="UGE278" s="3"/>
      <c r="UGF278" s="3"/>
      <c r="UGG278" s="3"/>
      <c r="UGH278" s="3"/>
      <c r="UGI278" s="3"/>
      <c r="UGJ278" s="3"/>
      <c r="UGK278" s="3"/>
      <c r="UGL278" s="3"/>
      <c r="UGM278" s="3"/>
      <c r="UGN278" s="3"/>
      <c r="UGO278" s="3"/>
      <c r="UGP278" s="3"/>
      <c r="UGQ278" s="3"/>
      <c r="UGR278" s="3"/>
      <c r="UGS278" s="3"/>
      <c r="UGT278" s="3"/>
      <c r="UGU278" s="3"/>
      <c r="UGV278" s="3"/>
      <c r="UGW278" s="3"/>
      <c r="UGX278" s="3"/>
      <c r="UGY278" s="3"/>
      <c r="UGZ278" s="3"/>
      <c r="UHA278" s="3"/>
      <c r="UHB278" s="3"/>
      <c r="UHC278" s="3"/>
      <c r="UHD278" s="3"/>
      <c r="UHE278" s="3"/>
      <c r="UHF278" s="3"/>
      <c r="UHG278" s="3"/>
      <c r="UHH278" s="3"/>
      <c r="UHI278" s="3"/>
      <c r="UHJ278" s="3"/>
      <c r="UHK278" s="3"/>
      <c r="UHL278" s="3"/>
      <c r="UHM278" s="3"/>
      <c r="UHN278" s="3"/>
      <c r="UHO278" s="3"/>
      <c r="UHP278" s="3"/>
      <c r="UHQ278" s="3"/>
      <c r="UHR278" s="3"/>
      <c r="UHS278" s="3"/>
      <c r="UHT278" s="3"/>
      <c r="UHU278" s="3"/>
      <c r="UHV278" s="3"/>
      <c r="UHW278" s="3"/>
      <c r="UHX278" s="3"/>
      <c r="UHY278" s="3"/>
      <c r="UHZ278" s="3"/>
      <c r="UIA278" s="3"/>
      <c r="UIB278" s="3"/>
      <c r="UIC278" s="3"/>
      <c r="UID278" s="3"/>
      <c r="UIE278" s="3"/>
      <c r="UIF278" s="3"/>
      <c r="UIG278" s="3"/>
      <c r="UIH278" s="3"/>
      <c r="UII278" s="3"/>
      <c r="UIJ278" s="3"/>
      <c r="UIK278" s="3"/>
      <c r="UIL278" s="3"/>
      <c r="UIM278" s="3"/>
      <c r="UIN278" s="3"/>
      <c r="UIO278" s="3"/>
      <c r="UIP278" s="3"/>
      <c r="UIQ278" s="3"/>
      <c r="UIR278" s="3"/>
      <c r="UIS278" s="3"/>
      <c r="UIT278" s="3"/>
      <c r="UIU278" s="3"/>
      <c r="UIV278" s="3"/>
      <c r="UIW278" s="3"/>
      <c r="UIX278" s="3"/>
      <c r="UIY278" s="3"/>
      <c r="UIZ278" s="3"/>
      <c r="UJA278" s="3"/>
      <c r="UJB278" s="3"/>
      <c r="UJC278" s="3"/>
      <c r="UJD278" s="3"/>
      <c r="UJE278" s="3"/>
      <c r="UJF278" s="3"/>
      <c r="UJG278" s="3"/>
      <c r="UJH278" s="3"/>
      <c r="UJI278" s="3"/>
      <c r="UJJ278" s="3"/>
      <c r="UJK278" s="3"/>
      <c r="UJL278" s="3"/>
      <c r="UJM278" s="3"/>
      <c r="UJN278" s="3"/>
      <c r="UJO278" s="3"/>
      <c r="UJP278" s="3"/>
      <c r="UJQ278" s="3"/>
      <c r="UJR278" s="3"/>
      <c r="UJS278" s="3"/>
      <c r="UJT278" s="3"/>
      <c r="UJU278" s="3"/>
      <c r="UJV278" s="3"/>
      <c r="UJW278" s="3"/>
      <c r="UJX278" s="3"/>
      <c r="UJY278" s="3"/>
      <c r="UJZ278" s="3"/>
      <c r="UKA278" s="3"/>
      <c r="UKB278" s="3"/>
      <c r="UKC278" s="3"/>
      <c r="UKD278" s="3"/>
      <c r="UKE278" s="3"/>
      <c r="UKF278" s="3"/>
      <c r="UKG278" s="3"/>
      <c r="UKH278" s="3"/>
      <c r="UKI278" s="3"/>
      <c r="UKJ278" s="3"/>
      <c r="UKK278" s="3"/>
      <c r="UKL278" s="3"/>
      <c r="UKM278" s="3"/>
      <c r="UKN278" s="3"/>
      <c r="UKO278" s="3"/>
      <c r="UKP278" s="3"/>
      <c r="UKQ278" s="3"/>
      <c r="UKR278" s="3"/>
      <c r="UKS278" s="3"/>
      <c r="UKT278" s="3"/>
      <c r="UKU278" s="3"/>
      <c r="UKV278" s="3"/>
      <c r="UKW278" s="3"/>
      <c r="UKX278" s="3"/>
      <c r="UKY278" s="3"/>
      <c r="UKZ278" s="3"/>
      <c r="ULA278" s="3"/>
      <c r="ULB278" s="3"/>
      <c r="ULC278" s="3"/>
      <c r="ULD278" s="3"/>
      <c r="ULE278" s="3"/>
      <c r="ULF278" s="3"/>
      <c r="ULG278" s="3"/>
      <c r="ULH278" s="3"/>
      <c r="ULI278" s="3"/>
      <c r="ULJ278" s="3"/>
      <c r="ULK278" s="3"/>
      <c r="ULL278" s="3"/>
      <c r="ULM278" s="3"/>
      <c r="ULN278" s="3"/>
      <c r="ULO278" s="3"/>
      <c r="ULP278" s="3"/>
      <c r="ULQ278" s="3"/>
      <c r="ULR278" s="3"/>
      <c r="ULS278" s="3"/>
      <c r="ULT278" s="3"/>
      <c r="ULU278" s="3"/>
      <c r="ULV278" s="3"/>
      <c r="ULW278" s="3"/>
      <c r="ULX278" s="3"/>
      <c r="ULY278" s="3"/>
      <c r="ULZ278" s="3"/>
      <c r="UMA278" s="3"/>
      <c r="UMB278" s="3"/>
      <c r="UMC278" s="3"/>
      <c r="UMD278" s="3"/>
      <c r="UME278" s="3"/>
      <c r="UMF278" s="3"/>
      <c r="UMG278" s="3"/>
      <c r="UMH278" s="3"/>
      <c r="UMI278" s="3"/>
      <c r="UMJ278" s="3"/>
      <c r="UMK278" s="3"/>
      <c r="UML278" s="3"/>
      <c r="UMM278" s="3"/>
      <c r="UMN278" s="3"/>
      <c r="UMO278" s="3"/>
      <c r="UMP278" s="3"/>
      <c r="UMQ278" s="3"/>
      <c r="UMR278" s="3"/>
      <c r="UMS278" s="3"/>
      <c r="UMT278" s="3"/>
      <c r="UMU278" s="3"/>
      <c r="UMV278" s="3"/>
      <c r="UMW278" s="3"/>
      <c r="UMX278" s="3"/>
      <c r="UMY278" s="3"/>
      <c r="UMZ278" s="3"/>
      <c r="UNA278" s="3"/>
      <c r="UNB278" s="3"/>
      <c r="UNC278" s="3"/>
      <c r="UND278" s="3"/>
      <c r="UNE278" s="3"/>
      <c r="UNF278" s="3"/>
      <c r="UNG278" s="3"/>
      <c r="UNH278" s="3"/>
      <c r="UNI278" s="3"/>
      <c r="UNJ278" s="3"/>
      <c r="UNK278" s="3"/>
      <c r="UNL278" s="3"/>
      <c r="UNM278" s="3"/>
      <c r="UNN278" s="3"/>
      <c r="UNO278" s="3"/>
      <c r="UNP278" s="3"/>
      <c r="UNQ278" s="3"/>
      <c r="UNR278" s="3"/>
      <c r="UNS278" s="3"/>
      <c r="UNT278" s="3"/>
      <c r="UNU278" s="3"/>
      <c r="UNV278" s="3"/>
      <c r="UNW278" s="3"/>
      <c r="UNX278" s="3"/>
      <c r="UNY278" s="3"/>
      <c r="UNZ278" s="3"/>
      <c r="UOA278" s="3"/>
      <c r="UOB278" s="3"/>
      <c r="UOC278" s="3"/>
      <c r="UOD278" s="3"/>
      <c r="UOE278" s="3"/>
      <c r="UOF278" s="3"/>
      <c r="UOG278" s="3"/>
      <c r="UOH278" s="3"/>
      <c r="UOI278" s="3"/>
      <c r="UOJ278" s="3"/>
      <c r="UOK278" s="3"/>
      <c r="UOL278" s="3"/>
      <c r="UOM278" s="3"/>
      <c r="UON278" s="3"/>
      <c r="UOO278" s="3"/>
      <c r="UOP278" s="3"/>
      <c r="UOQ278" s="3"/>
      <c r="UOR278" s="3"/>
      <c r="UOS278" s="3"/>
      <c r="UOT278" s="3"/>
      <c r="UOU278" s="3"/>
      <c r="UOV278" s="3"/>
      <c r="UOW278" s="3"/>
      <c r="UOX278" s="3"/>
      <c r="UOY278" s="3"/>
      <c r="UOZ278" s="3"/>
      <c r="UPA278" s="3"/>
      <c r="UPB278" s="3"/>
      <c r="UPC278" s="3"/>
      <c r="UPD278" s="3"/>
      <c r="UPE278" s="3"/>
      <c r="UPF278" s="3"/>
      <c r="UPG278" s="3"/>
      <c r="UPH278" s="3"/>
      <c r="UPI278" s="3"/>
      <c r="UPJ278" s="3"/>
      <c r="UPK278" s="3"/>
      <c r="UPL278" s="3"/>
      <c r="UPM278" s="3"/>
      <c r="UPN278" s="3"/>
      <c r="UPO278" s="3"/>
      <c r="UPP278" s="3"/>
      <c r="UPQ278" s="3"/>
      <c r="UPR278" s="3"/>
      <c r="UPS278" s="3"/>
      <c r="UPT278" s="3"/>
      <c r="UPU278" s="3"/>
      <c r="UPV278" s="3"/>
      <c r="UPW278" s="3"/>
      <c r="UPX278" s="3"/>
      <c r="UPY278" s="3"/>
      <c r="UPZ278" s="3"/>
      <c r="UQA278" s="3"/>
      <c r="UQB278" s="3"/>
      <c r="UQC278" s="3"/>
      <c r="UQD278" s="3"/>
      <c r="UQE278" s="3"/>
      <c r="UQF278" s="3"/>
      <c r="UQG278" s="3"/>
      <c r="UQH278" s="3"/>
      <c r="UQI278" s="3"/>
      <c r="UQJ278" s="3"/>
      <c r="UQK278" s="3"/>
      <c r="UQL278" s="3"/>
      <c r="UQM278" s="3"/>
      <c r="UQN278" s="3"/>
      <c r="UQO278" s="3"/>
      <c r="UQP278" s="3"/>
      <c r="UQQ278" s="3"/>
      <c r="UQR278" s="3"/>
      <c r="UQS278" s="3"/>
      <c r="UQT278" s="3"/>
      <c r="UQU278" s="3"/>
      <c r="UQV278" s="3"/>
      <c r="UQW278" s="3"/>
      <c r="UQX278" s="3"/>
      <c r="UQY278" s="3"/>
      <c r="UQZ278" s="3"/>
      <c r="URA278" s="3"/>
      <c r="URB278" s="3"/>
      <c r="URC278" s="3"/>
      <c r="URD278" s="3"/>
      <c r="URE278" s="3"/>
      <c r="URF278" s="3"/>
      <c r="URG278" s="3"/>
      <c r="URH278" s="3"/>
      <c r="URI278" s="3"/>
      <c r="URJ278" s="3"/>
      <c r="URK278" s="3"/>
      <c r="URL278" s="3"/>
      <c r="URM278" s="3"/>
      <c r="URN278" s="3"/>
      <c r="URO278" s="3"/>
      <c r="URP278" s="3"/>
      <c r="URQ278" s="3"/>
      <c r="URR278" s="3"/>
      <c r="URS278" s="3"/>
      <c r="URT278" s="3"/>
      <c r="URU278" s="3"/>
      <c r="URV278" s="3"/>
      <c r="URW278" s="3"/>
      <c r="URX278" s="3"/>
      <c r="URY278" s="3"/>
      <c r="URZ278" s="3"/>
      <c r="USA278" s="3"/>
      <c r="USB278" s="3"/>
      <c r="USC278" s="3"/>
      <c r="USD278" s="3"/>
      <c r="USE278" s="3"/>
      <c r="USF278" s="3"/>
      <c r="USG278" s="3"/>
      <c r="USH278" s="3"/>
      <c r="USI278" s="3"/>
      <c r="USJ278" s="3"/>
      <c r="USK278" s="3"/>
      <c r="USL278" s="3"/>
      <c r="USM278" s="3"/>
      <c r="USN278" s="3"/>
      <c r="USO278" s="3"/>
      <c r="USP278" s="3"/>
      <c r="USQ278" s="3"/>
      <c r="USR278" s="3"/>
      <c r="USS278" s="3"/>
      <c r="UST278" s="3"/>
      <c r="USU278" s="3"/>
      <c r="USV278" s="3"/>
      <c r="USW278" s="3"/>
      <c r="USX278" s="3"/>
      <c r="USY278" s="3"/>
      <c r="USZ278" s="3"/>
      <c r="UTA278" s="3"/>
      <c r="UTB278" s="3"/>
      <c r="UTC278" s="3"/>
      <c r="UTD278" s="3"/>
      <c r="UTE278" s="3"/>
      <c r="UTF278" s="3"/>
      <c r="UTG278" s="3"/>
      <c r="UTH278" s="3"/>
      <c r="UTI278" s="3"/>
      <c r="UTJ278" s="3"/>
      <c r="UTK278" s="3"/>
      <c r="UTL278" s="3"/>
      <c r="UTM278" s="3"/>
      <c r="UTN278" s="3"/>
      <c r="UTO278" s="3"/>
      <c r="UTP278" s="3"/>
      <c r="UTQ278" s="3"/>
      <c r="UTR278" s="3"/>
      <c r="UTS278" s="3"/>
      <c r="UTT278" s="3"/>
      <c r="UTU278" s="3"/>
      <c r="UTV278" s="3"/>
      <c r="UTW278" s="3"/>
      <c r="UTX278" s="3"/>
      <c r="UTY278" s="3"/>
      <c r="UTZ278" s="3"/>
      <c r="UUA278" s="3"/>
      <c r="UUB278" s="3"/>
      <c r="UUC278" s="3"/>
      <c r="UUD278" s="3"/>
      <c r="UUE278" s="3"/>
      <c r="UUF278" s="3"/>
      <c r="UUG278" s="3"/>
      <c r="UUH278" s="3"/>
      <c r="UUI278" s="3"/>
      <c r="UUJ278" s="3"/>
      <c r="UUK278" s="3"/>
      <c r="UUL278" s="3"/>
      <c r="UUM278" s="3"/>
      <c r="UUN278" s="3"/>
      <c r="UUO278" s="3"/>
      <c r="UUP278" s="3"/>
      <c r="UUQ278" s="3"/>
      <c r="UUR278" s="3"/>
      <c r="UUS278" s="3"/>
      <c r="UUT278" s="3"/>
      <c r="UUU278" s="3"/>
      <c r="UUV278" s="3"/>
      <c r="UUW278" s="3"/>
      <c r="UUX278" s="3"/>
      <c r="UUY278" s="3"/>
      <c r="UUZ278" s="3"/>
      <c r="UVA278" s="3"/>
      <c r="UVB278" s="3"/>
      <c r="UVC278" s="3"/>
      <c r="UVD278" s="3"/>
      <c r="UVE278" s="3"/>
      <c r="UVF278" s="3"/>
      <c r="UVG278" s="3"/>
      <c r="UVH278" s="3"/>
      <c r="UVI278" s="3"/>
      <c r="UVJ278" s="3"/>
      <c r="UVK278" s="3"/>
      <c r="UVL278" s="3"/>
      <c r="UVM278" s="3"/>
      <c r="UVN278" s="3"/>
      <c r="UVO278" s="3"/>
      <c r="UVP278" s="3"/>
      <c r="UVQ278" s="3"/>
      <c r="UVR278" s="3"/>
      <c r="UVS278" s="3"/>
      <c r="UVT278" s="3"/>
      <c r="UVU278" s="3"/>
      <c r="UVV278" s="3"/>
      <c r="UVW278" s="3"/>
      <c r="UVX278" s="3"/>
      <c r="UVY278" s="3"/>
      <c r="UVZ278" s="3"/>
      <c r="UWA278" s="3"/>
      <c r="UWB278" s="3"/>
      <c r="UWC278" s="3"/>
      <c r="UWD278" s="3"/>
      <c r="UWE278" s="3"/>
      <c r="UWF278" s="3"/>
      <c r="UWG278" s="3"/>
      <c r="UWH278" s="3"/>
      <c r="UWI278" s="3"/>
      <c r="UWJ278" s="3"/>
      <c r="UWK278" s="3"/>
      <c r="UWL278" s="3"/>
      <c r="UWM278" s="3"/>
      <c r="UWN278" s="3"/>
      <c r="UWO278" s="3"/>
      <c r="UWP278" s="3"/>
      <c r="UWQ278" s="3"/>
      <c r="UWR278" s="3"/>
      <c r="UWS278" s="3"/>
      <c r="UWT278" s="3"/>
      <c r="UWU278" s="3"/>
      <c r="UWV278" s="3"/>
      <c r="UWW278" s="3"/>
      <c r="UWX278" s="3"/>
      <c r="UWY278" s="3"/>
      <c r="UWZ278" s="3"/>
      <c r="UXA278" s="3"/>
      <c r="UXB278" s="3"/>
      <c r="UXC278" s="3"/>
      <c r="UXD278" s="3"/>
      <c r="UXE278" s="3"/>
      <c r="UXF278" s="3"/>
      <c r="UXG278" s="3"/>
      <c r="UXH278" s="3"/>
      <c r="UXI278" s="3"/>
      <c r="UXJ278" s="3"/>
      <c r="UXK278" s="3"/>
      <c r="UXL278" s="3"/>
      <c r="UXM278" s="3"/>
      <c r="UXN278" s="3"/>
      <c r="UXO278" s="3"/>
      <c r="UXP278" s="3"/>
      <c r="UXQ278" s="3"/>
      <c r="UXR278" s="3"/>
      <c r="UXS278" s="3"/>
      <c r="UXT278" s="3"/>
      <c r="UXU278" s="3"/>
      <c r="UXV278" s="3"/>
      <c r="UXW278" s="3"/>
      <c r="UXX278" s="3"/>
      <c r="UXY278" s="3"/>
      <c r="UXZ278" s="3"/>
      <c r="UYA278" s="3"/>
      <c r="UYB278" s="3"/>
      <c r="UYC278" s="3"/>
      <c r="UYD278" s="3"/>
      <c r="UYE278" s="3"/>
      <c r="UYF278" s="3"/>
      <c r="UYG278" s="3"/>
      <c r="UYH278" s="3"/>
      <c r="UYI278" s="3"/>
      <c r="UYJ278" s="3"/>
      <c r="UYK278" s="3"/>
      <c r="UYL278" s="3"/>
      <c r="UYM278" s="3"/>
      <c r="UYN278" s="3"/>
      <c r="UYO278" s="3"/>
      <c r="UYP278" s="3"/>
      <c r="UYQ278" s="3"/>
      <c r="UYR278" s="3"/>
      <c r="UYS278" s="3"/>
      <c r="UYT278" s="3"/>
      <c r="UYU278" s="3"/>
      <c r="UYV278" s="3"/>
      <c r="UYW278" s="3"/>
      <c r="UYX278" s="3"/>
      <c r="UYY278" s="3"/>
      <c r="UYZ278" s="3"/>
      <c r="UZA278" s="3"/>
      <c r="UZB278" s="3"/>
      <c r="UZC278" s="3"/>
      <c r="UZD278" s="3"/>
      <c r="UZE278" s="3"/>
      <c r="UZF278" s="3"/>
      <c r="UZG278" s="3"/>
      <c r="UZH278" s="3"/>
      <c r="UZI278" s="3"/>
      <c r="UZJ278" s="3"/>
      <c r="UZK278" s="3"/>
      <c r="UZL278" s="3"/>
      <c r="UZM278" s="3"/>
      <c r="UZN278" s="3"/>
      <c r="UZO278" s="3"/>
      <c r="UZP278" s="3"/>
      <c r="UZQ278" s="3"/>
      <c r="UZR278" s="3"/>
      <c r="UZS278" s="3"/>
      <c r="UZT278" s="3"/>
      <c r="UZU278" s="3"/>
      <c r="UZV278" s="3"/>
      <c r="UZW278" s="3"/>
      <c r="UZX278" s="3"/>
      <c r="UZY278" s="3"/>
      <c r="UZZ278" s="3"/>
      <c r="VAA278" s="3"/>
      <c r="VAB278" s="3"/>
      <c r="VAC278" s="3"/>
      <c r="VAD278" s="3"/>
      <c r="VAE278" s="3"/>
      <c r="VAF278" s="3"/>
      <c r="VAG278" s="3"/>
      <c r="VAH278" s="3"/>
      <c r="VAI278" s="3"/>
      <c r="VAJ278" s="3"/>
      <c r="VAK278" s="3"/>
      <c r="VAL278" s="3"/>
      <c r="VAM278" s="3"/>
      <c r="VAN278" s="3"/>
      <c r="VAO278" s="3"/>
      <c r="VAP278" s="3"/>
      <c r="VAQ278" s="3"/>
      <c r="VAR278" s="3"/>
      <c r="VAS278" s="3"/>
      <c r="VAT278" s="3"/>
      <c r="VAU278" s="3"/>
      <c r="VAV278" s="3"/>
      <c r="VAW278" s="3"/>
      <c r="VAX278" s="3"/>
      <c r="VAY278" s="3"/>
      <c r="VAZ278" s="3"/>
      <c r="VBA278" s="3"/>
      <c r="VBB278" s="3"/>
      <c r="VBC278" s="3"/>
      <c r="VBD278" s="3"/>
      <c r="VBE278" s="3"/>
      <c r="VBF278" s="3"/>
      <c r="VBG278" s="3"/>
      <c r="VBH278" s="3"/>
      <c r="VBI278" s="3"/>
      <c r="VBJ278" s="3"/>
      <c r="VBK278" s="3"/>
      <c r="VBL278" s="3"/>
      <c r="VBM278" s="3"/>
      <c r="VBN278" s="3"/>
      <c r="VBO278" s="3"/>
      <c r="VBP278" s="3"/>
      <c r="VBQ278" s="3"/>
      <c r="VBR278" s="3"/>
      <c r="VBS278" s="3"/>
      <c r="VBT278" s="3"/>
      <c r="VBU278" s="3"/>
      <c r="VBV278" s="3"/>
      <c r="VBW278" s="3"/>
      <c r="VBX278" s="3"/>
      <c r="VBY278" s="3"/>
      <c r="VBZ278" s="3"/>
      <c r="VCA278" s="3"/>
      <c r="VCB278" s="3"/>
      <c r="VCC278" s="3"/>
      <c r="VCD278" s="3"/>
      <c r="VCE278" s="3"/>
      <c r="VCF278" s="3"/>
      <c r="VCG278" s="3"/>
      <c r="VCH278" s="3"/>
      <c r="VCI278" s="3"/>
      <c r="VCJ278" s="3"/>
      <c r="VCK278" s="3"/>
      <c r="VCL278" s="3"/>
      <c r="VCM278" s="3"/>
      <c r="VCN278" s="3"/>
      <c r="VCO278" s="3"/>
      <c r="VCP278" s="3"/>
      <c r="VCQ278" s="3"/>
      <c r="VCR278" s="3"/>
      <c r="VCS278" s="3"/>
      <c r="VCT278" s="3"/>
      <c r="VCU278" s="3"/>
      <c r="VCV278" s="3"/>
      <c r="VCW278" s="3"/>
      <c r="VCX278" s="3"/>
      <c r="VCY278" s="3"/>
      <c r="VCZ278" s="3"/>
      <c r="VDA278" s="3"/>
      <c r="VDB278" s="3"/>
      <c r="VDC278" s="3"/>
      <c r="VDD278" s="3"/>
      <c r="VDE278" s="3"/>
      <c r="VDF278" s="3"/>
      <c r="VDG278" s="3"/>
      <c r="VDH278" s="3"/>
      <c r="VDI278" s="3"/>
      <c r="VDJ278" s="3"/>
      <c r="VDK278" s="3"/>
      <c r="VDL278" s="3"/>
      <c r="VDM278" s="3"/>
      <c r="VDN278" s="3"/>
      <c r="VDO278" s="3"/>
      <c r="VDP278" s="3"/>
      <c r="VDQ278" s="3"/>
      <c r="VDR278" s="3"/>
      <c r="VDS278" s="3"/>
      <c r="VDT278" s="3"/>
      <c r="VDU278" s="3"/>
      <c r="VDV278" s="3"/>
      <c r="VDW278" s="3"/>
      <c r="VDX278" s="3"/>
      <c r="VDY278" s="3"/>
      <c r="VDZ278" s="3"/>
      <c r="VEA278" s="3"/>
      <c r="VEB278" s="3"/>
      <c r="VEC278" s="3"/>
      <c r="VED278" s="3"/>
      <c r="VEE278" s="3"/>
      <c r="VEF278" s="3"/>
      <c r="VEG278" s="3"/>
      <c r="VEH278" s="3"/>
      <c r="VEI278" s="3"/>
      <c r="VEJ278" s="3"/>
      <c r="VEK278" s="3"/>
      <c r="VEL278" s="3"/>
      <c r="VEM278" s="3"/>
      <c r="VEN278" s="3"/>
      <c r="VEO278" s="3"/>
      <c r="VEP278" s="3"/>
      <c r="VEQ278" s="3"/>
      <c r="VER278" s="3"/>
      <c r="VES278" s="3"/>
      <c r="VET278" s="3"/>
      <c r="VEU278" s="3"/>
      <c r="VEV278" s="3"/>
      <c r="VEW278" s="3"/>
      <c r="VEX278" s="3"/>
      <c r="VEY278" s="3"/>
      <c r="VEZ278" s="3"/>
      <c r="VFA278" s="3"/>
      <c r="VFB278" s="3"/>
      <c r="VFC278" s="3"/>
      <c r="VFD278" s="3"/>
      <c r="VFE278" s="3"/>
      <c r="VFF278" s="3"/>
      <c r="VFG278" s="3"/>
      <c r="VFH278" s="3"/>
      <c r="VFI278" s="3"/>
      <c r="VFJ278" s="3"/>
      <c r="VFK278" s="3"/>
      <c r="VFL278" s="3"/>
      <c r="VFM278" s="3"/>
      <c r="VFN278" s="3"/>
      <c r="VFO278" s="3"/>
      <c r="VFP278" s="3"/>
      <c r="VFQ278" s="3"/>
      <c r="VFR278" s="3"/>
      <c r="VFS278" s="3"/>
      <c r="VFT278" s="3"/>
      <c r="VFU278" s="3"/>
      <c r="VFV278" s="3"/>
      <c r="VFW278" s="3"/>
      <c r="VFX278" s="3"/>
      <c r="VFY278" s="3"/>
      <c r="VFZ278" s="3"/>
      <c r="VGA278" s="3"/>
      <c r="VGB278" s="3"/>
      <c r="VGC278" s="3"/>
      <c r="VGD278" s="3"/>
      <c r="VGE278" s="3"/>
      <c r="VGF278" s="3"/>
      <c r="VGG278" s="3"/>
      <c r="VGH278" s="3"/>
      <c r="VGI278" s="3"/>
      <c r="VGJ278" s="3"/>
      <c r="VGK278" s="3"/>
      <c r="VGL278" s="3"/>
      <c r="VGM278" s="3"/>
      <c r="VGN278" s="3"/>
      <c r="VGO278" s="3"/>
      <c r="VGP278" s="3"/>
      <c r="VGQ278" s="3"/>
      <c r="VGR278" s="3"/>
      <c r="VGS278" s="3"/>
      <c r="VGT278" s="3"/>
      <c r="VGU278" s="3"/>
      <c r="VGV278" s="3"/>
      <c r="VGW278" s="3"/>
      <c r="VGX278" s="3"/>
      <c r="VGY278" s="3"/>
      <c r="VGZ278" s="3"/>
      <c r="VHA278" s="3"/>
      <c r="VHB278" s="3"/>
      <c r="VHC278" s="3"/>
      <c r="VHD278" s="3"/>
      <c r="VHE278" s="3"/>
      <c r="VHF278" s="3"/>
      <c r="VHG278" s="3"/>
      <c r="VHH278" s="3"/>
      <c r="VHI278" s="3"/>
      <c r="VHJ278" s="3"/>
      <c r="VHK278" s="3"/>
      <c r="VHL278" s="3"/>
      <c r="VHM278" s="3"/>
      <c r="VHN278" s="3"/>
      <c r="VHO278" s="3"/>
      <c r="VHP278" s="3"/>
      <c r="VHQ278" s="3"/>
      <c r="VHR278" s="3"/>
      <c r="VHS278" s="3"/>
      <c r="VHT278" s="3"/>
      <c r="VHU278" s="3"/>
      <c r="VHV278" s="3"/>
      <c r="VHW278" s="3"/>
      <c r="VHX278" s="3"/>
      <c r="VHY278" s="3"/>
      <c r="VHZ278" s="3"/>
      <c r="VIA278" s="3"/>
      <c r="VIB278" s="3"/>
      <c r="VIC278" s="3"/>
      <c r="VID278" s="3"/>
      <c r="VIE278" s="3"/>
      <c r="VIF278" s="3"/>
      <c r="VIG278" s="3"/>
      <c r="VIH278" s="3"/>
      <c r="VII278" s="3"/>
      <c r="VIJ278" s="3"/>
      <c r="VIK278" s="3"/>
      <c r="VIL278" s="3"/>
      <c r="VIM278" s="3"/>
      <c r="VIN278" s="3"/>
      <c r="VIO278" s="3"/>
      <c r="VIP278" s="3"/>
      <c r="VIQ278" s="3"/>
      <c r="VIR278" s="3"/>
      <c r="VIS278" s="3"/>
      <c r="VIT278" s="3"/>
      <c r="VIU278" s="3"/>
      <c r="VIV278" s="3"/>
      <c r="VIW278" s="3"/>
      <c r="VIX278" s="3"/>
      <c r="VIY278" s="3"/>
      <c r="VIZ278" s="3"/>
      <c r="VJA278" s="3"/>
      <c r="VJB278" s="3"/>
      <c r="VJC278" s="3"/>
      <c r="VJD278" s="3"/>
      <c r="VJE278" s="3"/>
      <c r="VJF278" s="3"/>
      <c r="VJG278" s="3"/>
      <c r="VJH278" s="3"/>
      <c r="VJI278" s="3"/>
      <c r="VJJ278" s="3"/>
      <c r="VJK278" s="3"/>
      <c r="VJL278" s="3"/>
      <c r="VJM278" s="3"/>
      <c r="VJN278" s="3"/>
      <c r="VJO278" s="3"/>
      <c r="VJP278" s="3"/>
      <c r="VJQ278" s="3"/>
      <c r="VJR278" s="3"/>
      <c r="VJS278" s="3"/>
      <c r="VJT278" s="3"/>
      <c r="VJU278" s="3"/>
      <c r="VJV278" s="3"/>
      <c r="VJW278" s="3"/>
      <c r="VJX278" s="3"/>
      <c r="VJY278" s="3"/>
      <c r="VJZ278" s="3"/>
      <c r="VKA278" s="3"/>
      <c r="VKB278" s="3"/>
      <c r="VKC278" s="3"/>
      <c r="VKD278" s="3"/>
      <c r="VKE278" s="3"/>
      <c r="VKF278" s="3"/>
      <c r="VKG278" s="3"/>
      <c r="VKH278" s="3"/>
      <c r="VKI278" s="3"/>
      <c r="VKJ278" s="3"/>
      <c r="VKK278" s="3"/>
      <c r="VKL278" s="3"/>
      <c r="VKM278" s="3"/>
      <c r="VKN278" s="3"/>
      <c r="VKO278" s="3"/>
      <c r="VKP278" s="3"/>
      <c r="VKQ278" s="3"/>
      <c r="VKR278" s="3"/>
      <c r="VKS278" s="3"/>
      <c r="VKT278" s="3"/>
      <c r="VKU278" s="3"/>
      <c r="VKV278" s="3"/>
      <c r="VKW278" s="3"/>
      <c r="VKX278" s="3"/>
      <c r="VKY278" s="3"/>
      <c r="VKZ278" s="3"/>
      <c r="VLA278" s="3"/>
      <c r="VLB278" s="3"/>
      <c r="VLC278" s="3"/>
      <c r="VLD278" s="3"/>
      <c r="VLE278" s="3"/>
      <c r="VLF278" s="3"/>
      <c r="VLG278" s="3"/>
      <c r="VLH278" s="3"/>
      <c r="VLI278" s="3"/>
      <c r="VLJ278" s="3"/>
      <c r="VLK278" s="3"/>
      <c r="VLL278" s="3"/>
      <c r="VLM278" s="3"/>
      <c r="VLN278" s="3"/>
      <c r="VLO278" s="3"/>
      <c r="VLP278" s="3"/>
      <c r="VLQ278" s="3"/>
      <c r="VLR278" s="3"/>
      <c r="VLS278" s="3"/>
      <c r="VLT278" s="3"/>
      <c r="VLU278" s="3"/>
      <c r="VLV278" s="3"/>
      <c r="VLW278" s="3"/>
      <c r="VLX278" s="3"/>
      <c r="VLY278" s="3"/>
      <c r="VLZ278" s="3"/>
      <c r="VMA278" s="3"/>
      <c r="VMB278" s="3"/>
      <c r="VMC278" s="3"/>
      <c r="VMD278" s="3"/>
      <c r="VME278" s="3"/>
      <c r="VMF278" s="3"/>
      <c r="VMG278" s="3"/>
      <c r="VMH278" s="3"/>
      <c r="VMI278" s="3"/>
      <c r="VMJ278" s="3"/>
      <c r="VMK278" s="3"/>
      <c r="VML278" s="3"/>
      <c r="VMM278" s="3"/>
      <c r="VMN278" s="3"/>
      <c r="VMO278" s="3"/>
      <c r="VMP278" s="3"/>
      <c r="VMQ278" s="3"/>
      <c r="VMR278" s="3"/>
      <c r="VMS278" s="3"/>
      <c r="VMT278" s="3"/>
      <c r="VMU278" s="3"/>
      <c r="VMV278" s="3"/>
      <c r="VMW278" s="3"/>
      <c r="VMX278" s="3"/>
      <c r="VMY278" s="3"/>
      <c r="VMZ278" s="3"/>
      <c r="VNA278" s="3"/>
      <c r="VNB278" s="3"/>
      <c r="VNC278" s="3"/>
      <c r="VND278" s="3"/>
      <c r="VNE278" s="3"/>
      <c r="VNF278" s="3"/>
      <c r="VNG278" s="3"/>
      <c r="VNH278" s="3"/>
      <c r="VNI278" s="3"/>
      <c r="VNJ278" s="3"/>
      <c r="VNK278" s="3"/>
      <c r="VNL278" s="3"/>
      <c r="VNM278" s="3"/>
      <c r="VNN278" s="3"/>
      <c r="VNO278" s="3"/>
      <c r="VNP278" s="3"/>
      <c r="VNQ278" s="3"/>
      <c r="VNR278" s="3"/>
      <c r="VNS278" s="3"/>
      <c r="VNT278" s="3"/>
      <c r="VNU278" s="3"/>
      <c r="VNV278" s="3"/>
      <c r="VNW278" s="3"/>
      <c r="VNX278" s="3"/>
      <c r="VNY278" s="3"/>
      <c r="VNZ278" s="3"/>
      <c r="VOA278" s="3"/>
      <c r="VOB278" s="3"/>
      <c r="VOC278" s="3"/>
      <c r="VOD278" s="3"/>
      <c r="VOE278" s="3"/>
      <c r="VOF278" s="3"/>
      <c r="VOG278" s="3"/>
      <c r="VOH278" s="3"/>
      <c r="VOI278" s="3"/>
      <c r="VOJ278" s="3"/>
      <c r="VOK278" s="3"/>
      <c r="VOL278" s="3"/>
      <c r="VOM278" s="3"/>
      <c r="VON278" s="3"/>
      <c r="VOO278" s="3"/>
      <c r="VOP278" s="3"/>
      <c r="VOQ278" s="3"/>
      <c r="VOR278" s="3"/>
      <c r="VOS278" s="3"/>
      <c r="VOT278" s="3"/>
      <c r="VOU278" s="3"/>
      <c r="VOV278" s="3"/>
      <c r="VOW278" s="3"/>
      <c r="VOX278" s="3"/>
      <c r="VOY278" s="3"/>
      <c r="VOZ278" s="3"/>
      <c r="VPA278" s="3"/>
      <c r="VPB278" s="3"/>
      <c r="VPC278" s="3"/>
      <c r="VPD278" s="3"/>
      <c r="VPE278" s="3"/>
      <c r="VPF278" s="3"/>
      <c r="VPG278" s="3"/>
      <c r="VPH278" s="3"/>
      <c r="VPI278" s="3"/>
      <c r="VPJ278" s="3"/>
      <c r="VPK278" s="3"/>
      <c r="VPL278" s="3"/>
      <c r="VPM278" s="3"/>
      <c r="VPN278" s="3"/>
      <c r="VPO278" s="3"/>
      <c r="VPP278" s="3"/>
      <c r="VPQ278" s="3"/>
      <c r="VPR278" s="3"/>
      <c r="VPS278" s="3"/>
      <c r="VPT278" s="3"/>
      <c r="VPU278" s="3"/>
      <c r="VPV278" s="3"/>
      <c r="VPW278" s="3"/>
      <c r="VPX278" s="3"/>
      <c r="VPY278" s="3"/>
      <c r="VPZ278" s="3"/>
      <c r="VQA278" s="3"/>
      <c r="VQB278" s="3"/>
      <c r="VQC278" s="3"/>
      <c r="VQD278" s="3"/>
      <c r="VQE278" s="3"/>
      <c r="VQF278" s="3"/>
      <c r="VQG278" s="3"/>
      <c r="VQH278" s="3"/>
      <c r="VQI278" s="3"/>
      <c r="VQJ278" s="3"/>
      <c r="VQK278" s="3"/>
      <c r="VQL278" s="3"/>
      <c r="VQM278" s="3"/>
      <c r="VQN278" s="3"/>
      <c r="VQO278" s="3"/>
      <c r="VQP278" s="3"/>
      <c r="VQQ278" s="3"/>
      <c r="VQR278" s="3"/>
      <c r="VQS278" s="3"/>
      <c r="VQT278" s="3"/>
      <c r="VQU278" s="3"/>
      <c r="VQV278" s="3"/>
      <c r="VQW278" s="3"/>
      <c r="VQX278" s="3"/>
      <c r="VQY278" s="3"/>
      <c r="VQZ278" s="3"/>
      <c r="VRA278" s="3"/>
      <c r="VRB278" s="3"/>
      <c r="VRC278" s="3"/>
      <c r="VRD278" s="3"/>
      <c r="VRE278" s="3"/>
      <c r="VRF278" s="3"/>
      <c r="VRG278" s="3"/>
      <c r="VRH278" s="3"/>
      <c r="VRI278" s="3"/>
      <c r="VRJ278" s="3"/>
      <c r="VRK278" s="3"/>
      <c r="VRL278" s="3"/>
      <c r="VRM278" s="3"/>
      <c r="VRN278" s="3"/>
      <c r="VRO278" s="3"/>
      <c r="VRP278" s="3"/>
      <c r="VRQ278" s="3"/>
      <c r="VRR278" s="3"/>
      <c r="VRS278" s="3"/>
      <c r="VRT278" s="3"/>
      <c r="VRU278" s="3"/>
      <c r="VRV278" s="3"/>
      <c r="VRW278" s="3"/>
      <c r="VRX278" s="3"/>
      <c r="VRY278" s="3"/>
      <c r="VRZ278" s="3"/>
      <c r="VSA278" s="3"/>
      <c r="VSB278" s="3"/>
      <c r="VSC278" s="3"/>
      <c r="VSD278" s="3"/>
      <c r="VSE278" s="3"/>
      <c r="VSF278" s="3"/>
      <c r="VSG278" s="3"/>
      <c r="VSH278" s="3"/>
      <c r="VSI278" s="3"/>
      <c r="VSJ278" s="3"/>
      <c r="VSK278" s="3"/>
      <c r="VSL278" s="3"/>
      <c r="VSM278" s="3"/>
      <c r="VSN278" s="3"/>
      <c r="VSO278" s="3"/>
      <c r="VSP278" s="3"/>
      <c r="VSQ278" s="3"/>
      <c r="VSR278" s="3"/>
      <c r="VSS278" s="3"/>
      <c r="VST278" s="3"/>
      <c r="VSU278" s="3"/>
      <c r="VSV278" s="3"/>
      <c r="VSW278" s="3"/>
      <c r="VSX278" s="3"/>
      <c r="VSY278" s="3"/>
      <c r="VSZ278" s="3"/>
      <c r="VTA278" s="3"/>
      <c r="VTB278" s="3"/>
      <c r="VTC278" s="3"/>
      <c r="VTD278" s="3"/>
      <c r="VTE278" s="3"/>
      <c r="VTF278" s="3"/>
      <c r="VTG278" s="3"/>
      <c r="VTH278" s="3"/>
      <c r="VTI278" s="3"/>
      <c r="VTJ278" s="3"/>
      <c r="VTK278" s="3"/>
      <c r="VTL278" s="3"/>
      <c r="VTM278" s="3"/>
      <c r="VTN278" s="3"/>
      <c r="VTO278" s="3"/>
      <c r="VTP278" s="3"/>
      <c r="VTQ278" s="3"/>
      <c r="VTR278" s="3"/>
      <c r="VTS278" s="3"/>
      <c r="VTT278" s="3"/>
      <c r="VTU278" s="3"/>
      <c r="VTV278" s="3"/>
      <c r="VTW278" s="3"/>
      <c r="VTX278" s="3"/>
      <c r="VTY278" s="3"/>
      <c r="VTZ278" s="3"/>
      <c r="VUA278" s="3"/>
      <c r="VUB278" s="3"/>
      <c r="VUC278" s="3"/>
      <c r="VUD278" s="3"/>
      <c r="VUE278" s="3"/>
      <c r="VUF278" s="3"/>
      <c r="VUG278" s="3"/>
      <c r="VUH278" s="3"/>
      <c r="VUI278" s="3"/>
      <c r="VUJ278" s="3"/>
      <c r="VUK278" s="3"/>
      <c r="VUL278" s="3"/>
      <c r="VUM278" s="3"/>
      <c r="VUN278" s="3"/>
      <c r="VUO278" s="3"/>
      <c r="VUP278" s="3"/>
      <c r="VUQ278" s="3"/>
      <c r="VUR278" s="3"/>
      <c r="VUS278" s="3"/>
      <c r="VUT278" s="3"/>
      <c r="VUU278" s="3"/>
      <c r="VUV278" s="3"/>
      <c r="VUW278" s="3"/>
      <c r="VUX278" s="3"/>
      <c r="VUY278" s="3"/>
      <c r="VUZ278" s="3"/>
      <c r="VVA278" s="3"/>
      <c r="VVB278" s="3"/>
      <c r="VVC278" s="3"/>
      <c r="VVD278" s="3"/>
      <c r="VVE278" s="3"/>
      <c r="VVF278" s="3"/>
      <c r="VVG278" s="3"/>
      <c r="VVH278" s="3"/>
      <c r="VVI278" s="3"/>
      <c r="VVJ278" s="3"/>
      <c r="VVK278" s="3"/>
      <c r="VVL278" s="3"/>
      <c r="VVM278" s="3"/>
      <c r="VVN278" s="3"/>
      <c r="VVO278" s="3"/>
      <c r="VVP278" s="3"/>
      <c r="VVQ278" s="3"/>
      <c r="VVR278" s="3"/>
      <c r="VVS278" s="3"/>
      <c r="VVT278" s="3"/>
      <c r="VVU278" s="3"/>
      <c r="VVV278" s="3"/>
      <c r="VVW278" s="3"/>
      <c r="VVX278" s="3"/>
      <c r="VVY278" s="3"/>
      <c r="VVZ278" s="3"/>
      <c r="VWA278" s="3"/>
      <c r="VWB278" s="3"/>
      <c r="VWC278" s="3"/>
      <c r="VWD278" s="3"/>
      <c r="VWE278" s="3"/>
      <c r="VWF278" s="3"/>
      <c r="VWG278" s="3"/>
      <c r="VWH278" s="3"/>
      <c r="VWI278" s="3"/>
      <c r="VWJ278" s="3"/>
      <c r="VWK278" s="3"/>
      <c r="VWL278" s="3"/>
      <c r="VWM278" s="3"/>
      <c r="VWN278" s="3"/>
      <c r="VWO278" s="3"/>
      <c r="VWP278" s="3"/>
      <c r="VWQ278" s="3"/>
      <c r="VWR278" s="3"/>
      <c r="VWS278" s="3"/>
      <c r="VWT278" s="3"/>
      <c r="VWU278" s="3"/>
      <c r="VWV278" s="3"/>
      <c r="VWW278" s="3"/>
      <c r="VWX278" s="3"/>
      <c r="VWY278" s="3"/>
      <c r="VWZ278" s="3"/>
      <c r="VXA278" s="3"/>
      <c r="VXB278" s="3"/>
      <c r="VXC278" s="3"/>
      <c r="VXD278" s="3"/>
      <c r="VXE278" s="3"/>
      <c r="VXF278" s="3"/>
      <c r="VXG278" s="3"/>
      <c r="VXH278" s="3"/>
      <c r="VXI278" s="3"/>
      <c r="VXJ278" s="3"/>
      <c r="VXK278" s="3"/>
      <c r="VXL278" s="3"/>
      <c r="VXM278" s="3"/>
      <c r="VXN278" s="3"/>
      <c r="VXO278" s="3"/>
      <c r="VXP278" s="3"/>
      <c r="VXQ278" s="3"/>
      <c r="VXR278" s="3"/>
      <c r="VXS278" s="3"/>
      <c r="VXT278" s="3"/>
      <c r="VXU278" s="3"/>
      <c r="VXV278" s="3"/>
      <c r="VXW278" s="3"/>
      <c r="VXX278" s="3"/>
      <c r="VXY278" s="3"/>
      <c r="VXZ278" s="3"/>
      <c r="VYA278" s="3"/>
      <c r="VYB278" s="3"/>
      <c r="VYC278" s="3"/>
      <c r="VYD278" s="3"/>
      <c r="VYE278" s="3"/>
      <c r="VYF278" s="3"/>
      <c r="VYG278" s="3"/>
      <c r="VYH278" s="3"/>
      <c r="VYI278" s="3"/>
      <c r="VYJ278" s="3"/>
      <c r="VYK278" s="3"/>
      <c r="VYL278" s="3"/>
      <c r="VYM278" s="3"/>
      <c r="VYN278" s="3"/>
      <c r="VYO278" s="3"/>
      <c r="VYP278" s="3"/>
      <c r="VYQ278" s="3"/>
      <c r="VYR278" s="3"/>
      <c r="VYS278" s="3"/>
      <c r="VYT278" s="3"/>
      <c r="VYU278" s="3"/>
      <c r="VYV278" s="3"/>
      <c r="VYW278" s="3"/>
      <c r="VYX278" s="3"/>
      <c r="VYY278" s="3"/>
      <c r="VYZ278" s="3"/>
      <c r="VZA278" s="3"/>
      <c r="VZB278" s="3"/>
      <c r="VZC278" s="3"/>
      <c r="VZD278" s="3"/>
      <c r="VZE278" s="3"/>
      <c r="VZF278" s="3"/>
      <c r="VZG278" s="3"/>
      <c r="VZH278" s="3"/>
      <c r="VZI278" s="3"/>
      <c r="VZJ278" s="3"/>
      <c r="VZK278" s="3"/>
      <c r="VZL278" s="3"/>
      <c r="VZM278" s="3"/>
      <c r="VZN278" s="3"/>
      <c r="VZO278" s="3"/>
      <c r="VZP278" s="3"/>
      <c r="VZQ278" s="3"/>
      <c r="VZR278" s="3"/>
      <c r="VZS278" s="3"/>
      <c r="VZT278" s="3"/>
      <c r="VZU278" s="3"/>
      <c r="VZV278" s="3"/>
      <c r="VZW278" s="3"/>
      <c r="VZX278" s="3"/>
      <c r="VZY278" s="3"/>
      <c r="VZZ278" s="3"/>
      <c r="WAA278" s="3"/>
      <c r="WAB278" s="3"/>
      <c r="WAC278" s="3"/>
      <c r="WAD278" s="3"/>
      <c r="WAE278" s="3"/>
      <c r="WAF278" s="3"/>
      <c r="WAG278" s="3"/>
      <c r="WAH278" s="3"/>
      <c r="WAI278" s="3"/>
      <c r="WAJ278" s="3"/>
      <c r="WAK278" s="3"/>
      <c r="WAL278" s="3"/>
      <c r="WAM278" s="3"/>
      <c r="WAN278" s="3"/>
      <c r="WAO278" s="3"/>
      <c r="WAP278" s="3"/>
      <c r="WAQ278" s="3"/>
      <c r="WAR278" s="3"/>
      <c r="WAS278" s="3"/>
      <c r="WAT278" s="3"/>
      <c r="WAU278" s="3"/>
      <c r="WAV278" s="3"/>
      <c r="WAW278" s="3"/>
      <c r="WAX278" s="3"/>
      <c r="WAY278" s="3"/>
      <c r="WAZ278" s="3"/>
      <c r="WBA278" s="3"/>
      <c r="WBB278" s="3"/>
      <c r="WBC278" s="3"/>
      <c r="WBD278" s="3"/>
      <c r="WBE278" s="3"/>
      <c r="WBF278" s="3"/>
      <c r="WBG278" s="3"/>
      <c r="WBH278" s="3"/>
      <c r="WBI278" s="3"/>
      <c r="WBJ278" s="3"/>
      <c r="WBK278" s="3"/>
      <c r="WBL278" s="3"/>
      <c r="WBM278" s="3"/>
      <c r="WBN278" s="3"/>
      <c r="WBO278" s="3"/>
      <c r="WBP278" s="3"/>
      <c r="WBQ278" s="3"/>
      <c r="WBR278" s="3"/>
      <c r="WBS278" s="3"/>
      <c r="WBT278" s="3"/>
      <c r="WBU278" s="3"/>
      <c r="WBV278" s="3"/>
      <c r="WBW278" s="3"/>
      <c r="WBX278" s="3"/>
      <c r="WBY278" s="3"/>
      <c r="WBZ278" s="3"/>
      <c r="WCA278" s="3"/>
      <c r="WCB278" s="3"/>
      <c r="WCC278" s="3"/>
      <c r="WCD278" s="3"/>
      <c r="WCE278" s="3"/>
      <c r="WCF278" s="3"/>
      <c r="WCG278" s="3"/>
      <c r="WCH278" s="3"/>
      <c r="WCI278" s="3"/>
      <c r="WCJ278" s="3"/>
      <c r="WCK278" s="3"/>
      <c r="WCL278" s="3"/>
      <c r="WCM278" s="3"/>
      <c r="WCN278" s="3"/>
      <c r="WCO278" s="3"/>
      <c r="WCP278" s="3"/>
      <c r="WCQ278" s="3"/>
      <c r="WCR278" s="3"/>
      <c r="WCS278" s="3"/>
      <c r="WCT278" s="3"/>
      <c r="WCU278" s="3"/>
      <c r="WCV278" s="3"/>
      <c r="WCW278" s="3"/>
      <c r="WCX278" s="3"/>
      <c r="WCY278" s="3"/>
      <c r="WCZ278" s="3"/>
      <c r="WDA278" s="3"/>
      <c r="WDB278" s="3"/>
      <c r="WDC278" s="3"/>
      <c r="WDD278" s="3"/>
      <c r="WDE278" s="3"/>
      <c r="WDF278" s="3"/>
      <c r="WDG278" s="3"/>
      <c r="WDH278" s="3"/>
      <c r="WDI278" s="3"/>
      <c r="WDJ278" s="3"/>
      <c r="WDK278" s="3"/>
      <c r="WDL278" s="3"/>
      <c r="WDM278" s="3"/>
      <c r="WDN278" s="3"/>
      <c r="WDO278" s="3"/>
      <c r="WDP278" s="3"/>
      <c r="WDQ278" s="3"/>
      <c r="WDR278" s="3"/>
      <c r="WDS278" s="3"/>
      <c r="WDT278" s="3"/>
      <c r="WDU278" s="3"/>
      <c r="WDV278" s="3"/>
      <c r="WDW278" s="3"/>
      <c r="WDX278" s="3"/>
      <c r="WDY278" s="3"/>
      <c r="WDZ278" s="3"/>
      <c r="WEA278" s="3"/>
      <c r="WEB278" s="3"/>
      <c r="WEC278" s="3"/>
      <c r="WED278" s="3"/>
      <c r="WEE278" s="3"/>
      <c r="WEF278" s="3"/>
      <c r="WEG278" s="3"/>
      <c r="WEH278" s="3"/>
      <c r="WEI278" s="3"/>
      <c r="WEJ278" s="3"/>
      <c r="WEK278" s="3"/>
      <c r="WEL278" s="3"/>
      <c r="WEM278" s="3"/>
      <c r="WEN278" s="3"/>
      <c r="WEO278" s="3"/>
      <c r="WEP278" s="3"/>
      <c r="WEQ278" s="3"/>
      <c r="WER278" s="3"/>
      <c r="WES278" s="3"/>
      <c r="WET278" s="3"/>
      <c r="WEU278" s="3"/>
      <c r="WEV278" s="3"/>
      <c r="WEW278" s="3"/>
      <c r="WEX278" s="3"/>
      <c r="WEY278" s="3"/>
      <c r="WEZ278" s="3"/>
      <c r="WFA278" s="3"/>
      <c r="WFB278" s="3"/>
      <c r="WFC278" s="3"/>
      <c r="WFD278" s="3"/>
      <c r="WFE278" s="3"/>
      <c r="WFF278" s="3"/>
      <c r="WFG278" s="3"/>
      <c r="WFH278" s="3"/>
      <c r="WFI278" s="3"/>
      <c r="WFJ278" s="3"/>
      <c r="WFK278" s="3"/>
      <c r="WFL278" s="3"/>
      <c r="WFM278" s="3"/>
      <c r="WFN278" s="3"/>
      <c r="WFO278" s="3"/>
      <c r="WFP278" s="3"/>
      <c r="WFQ278" s="3"/>
      <c r="WFR278" s="3"/>
      <c r="WFS278" s="3"/>
      <c r="WFT278" s="3"/>
      <c r="WFU278" s="3"/>
      <c r="WFV278" s="3"/>
      <c r="WFW278" s="3"/>
      <c r="WFX278" s="3"/>
      <c r="WFY278" s="3"/>
      <c r="WFZ278" s="3"/>
      <c r="WGA278" s="3"/>
      <c r="WGB278" s="3"/>
      <c r="WGC278" s="3"/>
      <c r="WGD278" s="3"/>
      <c r="WGE278" s="3"/>
      <c r="WGF278" s="3"/>
      <c r="WGG278" s="3"/>
      <c r="WGH278" s="3"/>
      <c r="WGI278" s="3"/>
      <c r="WGJ278" s="3"/>
      <c r="WGK278" s="3"/>
      <c r="WGL278" s="3"/>
      <c r="WGM278" s="3"/>
      <c r="WGN278" s="3"/>
      <c r="WGO278" s="3"/>
      <c r="WGP278" s="3"/>
      <c r="WGQ278" s="3"/>
      <c r="WGR278" s="3"/>
      <c r="WGS278" s="3"/>
      <c r="WGT278" s="3"/>
      <c r="WGU278" s="3"/>
      <c r="WGV278" s="3"/>
      <c r="WGW278" s="3"/>
      <c r="WGX278" s="3"/>
      <c r="WGY278" s="3"/>
      <c r="WGZ278" s="3"/>
      <c r="WHA278" s="3"/>
      <c r="WHB278" s="3"/>
      <c r="WHC278" s="3"/>
      <c r="WHD278" s="3"/>
      <c r="WHE278" s="3"/>
      <c r="WHF278" s="3"/>
      <c r="WHG278" s="3"/>
      <c r="WHH278" s="3"/>
      <c r="WHI278" s="3"/>
      <c r="WHJ278" s="3"/>
      <c r="WHK278" s="3"/>
      <c r="WHL278" s="3"/>
      <c r="WHM278" s="3"/>
      <c r="WHN278" s="3"/>
      <c r="WHO278" s="3"/>
      <c r="WHP278" s="3"/>
      <c r="WHQ278" s="3"/>
      <c r="WHR278" s="3"/>
      <c r="WHS278" s="3"/>
      <c r="WHT278" s="3"/>
      <c r="WHU278" s="3"/>
      <c r="WHV278" s="3"/>
      <c r="WHW278" s="3"/>
      <c r="WHX278" s="3"/>
      <c r="WHY278" s="3"/>
      <c r="WHZ278" s="3"/>
      <c r="WIA278" s="3"/>
      <c r="WIB278" s="3"/>
      <c r="WIC278" s="3"/>
      <c r="WID278" s="3"/>
      <c r="WIE278" s="3"/>
      <c r="WIF278" s="3"/>
      <c r="WIG278" s="3"/>
      <c r="WIH278" s="3"/>
      <c r="WII278" s="3"/>
      <c r="WIJ278" s="3"/>
      <c r="WIK278" s="3"/>
      <c r="WIL278" s="3"/>
      <c r="WIM278" s="3"/>
      <c r="WIN278" s="3"/>
      <c r="WIO278" s="3"/>
      <c r="WIP278" s="3"/>
      <c r="WIQ278" s="3"/>
      <c r="WIR278" s="3"/>
      <c r="WIS278" s="3"/>
      <c r="WIT278" s="3"/>
      <c r="WIU278" s="3"/>
      <c r="WIV278" s="3"/>
      <c r="WIW278" s="3"/>
      <c r="WIX278" s="3"/>
      <c r="WIY278" s="3"/>
      <c r="WIZ278" s="3"/>
      <c r="WJA278" s="3"/>
      <c r="WJB278" s="3"/>
      <c r="WJC278" s="3"/>
      <c r="WJD278" s="3"/>
      <c r="WJE278" s="3"/>
      <c r="WJF278" s="3"/>
      <c r="WJG278" s="3"/>
      <c r="WJH278" s="3"/>
      <c r="WJI278" s="3"/>
      <c r="WJJ278" s="3"/>
      <c r="WJK278" s="3"/>
      <c r="WJL278" s="3"/>
      <c r="WJM278" s="3"/>
      <c r="WJN278" s="3"/>
      <c r="WJO278" s="3"/>
      <c r="WJP278" s="3"/>
      <c r="WJQ278" s="3"/>
      <c r="WJR278" s="3"/>
      <c r="WJS278" s="3"/>
      <c r="WJT278" s="3"/>
      <c r="WJU278" s="3"/>
      <c r="WJV278" s="3"/>
      <c r="WJW278" s="3"/>
      <c r="WJX278" s="3"/>
      <c r="WJY278" s="3"/>
      <c r="WJZ278" s="3"/>
      <c r="WKA278" s="3"/>
      <c r="WKB278" s="3"/>
      <c r="WKC278" s="3"/>
      <c r="WKD278" s="3"/>
      <c r="WKE278" s="3"/>
      <c r="WKF278" s="3"/>
      <c r="WKG278" s="3"/>
      <c r="WKH278" s="3"/>
      <c r="WKI278" s="3"/>
      <c r="WKJ278" s="3"/>
      <c r="WKK278" s="3"/>
      <c r="WKL278" s="3"/>
      <c r="WKM278" s="3"/>
      <c r="WKN278" s="3"/>
      <c r="WKO278" s="3"/>
      <c r="WKP278" s="3"/>
      <c r="WKQ278" s="3"/>
      <c r="WKR278" s="3"/>
      <c r="WKS278" s="3"/>
      <c r="WKT278" s="3"/>
      <c r="WKU278" s="3"/>
      <c r="WKV278" s="3"/>
      <c r="WKW278" s="3"/>
      <c r="WKX278" s="3"/>
      <c r="WKY278" s="3"/>
      <c r="WKZ278" s="3"/>
      <c r="WLA278" s="3"/>
      <c r="WLB278" s="3"/>
      <c r="WLC278" s="3"/>
      <c r="WLD278" s="3"/>
      <c r="WLE278" s="3"/>
      <c r="WLF278" s="3"/>
      <c r="WLG278" s="3"/>
      <c r="WLH278" s="3"/>
      <c r="WLI278" s="3"/>
      <c r="WLJ278" s="3"/>
      <c r="WLK278" s="3"/>
      <c r="WLL278" s="3"/>
      <c r="WLM278" s="3"/>
      <c r="WLN278" s="3"/>
      <c r="WLO278" s="3"/>
      <c r="WLP278" s="3"/>
      <c r="WLQ278" s="3"/>
      <c r="WLR278" s="3"/>
      <c r="WLS278" s="3"/>
      <c r="WLT278" s="3"/>
      <c r="WLU278" s="3"/>
      <c r="WLV278" s="3"/>
      <c r="WLW278" s="3"/>
      <c r="WLX278" s="3"/>
      <c r="WLY278" s="3"/>
      <c r="WLZ278" s="3"/>
      <c r="WMA278" s="3"/>
      <c r="WMB278" s="3"/>
      <c r="WMC278" s="3"/>
      <c r="WMD278" s="3"/>
      <c r="WME278" s="3"/>
      <c r="WMF278" s="3"/>
      <c r="WMG278" s="3"/>
      <c r="WMH278" s="3"/>
      <c r="WMI278" s="3"/>
      <c r="WMJ278" s="3"/>
      <c r="WMK278" s="3"/>
      <c r="WML278" s="3"/>
      <c r="WMM278" s="3"/>
      <c r="WMN278" s="3"/>
      <c r="WMO278" s="3"/>
      <c r="WMP278" s="3"/>
      <c r="WMQ278" s="3"/>
      <c r="WMR278" s="3"/>
      <c r="WMS278" s="3"/>
      <c r="WMT278" s="3"/>
      <c r="WMU278" s="3"/>
      <c r="WMV278" s="3"/>
      <c r="WMW278" s="3"/>
      <c r="WMX278" s="3"/>
      <c r="WMY278" s="3"/>
      <c r="WMZ278" s="3"/>
      <c r="WNA278" s="3"/>
      <c r="WNB278" s="3"/>
      <c r="WNC278" s="3"/>
      <c r="WND278" s="3"/>
      <c r="WNE278" s="3"/>
      <c r="WNF278" s="3"/>
      <c r="WNG278" s="3"/>
      <c r="WNH278" s="3"/>
      <c r="WNI278" s="3"/>
      <c r="WNJ278" s="3"/>
      <c r="WNK278" s="3"/>
      <c r="WNL278" s="3"/>
      <c r="WNM278" s="3"/>
      <c r="WNN278" s="3"/>
      <c r="WNO278" s="3"/>
      <c r="WNP278" s="3"/>
      <c r="WNQ278" s="3"/>
      <c r="WNR278" s="3"/>
      <c r="WNS278" s="3"/>
      <c r="WNT278" s="3"/>
      <c r="WNU278" s="3"/>
      <c r="WNV278" s="3"/>
      <c r="WNW278" s="3"/>
      <c r="WNX278" s="3"/>
      <c r="WNY278" s="3"/>
      <c r="WNZ278" s="3"/>
      <c r="WOA278" s="3"/>
      <c r="WOB278" s="3"/>
      <c r="WOC278" s="3"/>
      <c r="WOD278" s="3"/>
      <c r="WOE278" s="3"/>
      <c r="WOF278" s="3"/>
      <c r="WOG278" s="3"/>
      <c r="WOH278" s="3"/>
      <c r="WOI278" s="3"/>
      <c r="WOJ278" s="3"/>
      <c r="WOK278" s="3"/>
      <c r="WOL278" s="3"/>
      <c r="WOM278" s="3"/>
      <c r="WON278" s="3"/>
      <c r="WOO278" s="3"/>
      <c r="WOP278" s="3"/>
      <c r="WOQ278" s="3"/>
      <c r="WOR278" s="3"/>
      <c r="WOS278" s="3"/>
      <c r="WOT278" s="3"/>
      <c r="WOU278" s="3"/>
      <c r="WOV278" s="3"/>
      <c r="WOW278" s="3"/>
      <c r="WOX278" s="3"/>
      <c r="WOY278" s="3"/>
      <c r="WOZ278" s="3"/>
      <c r="WPA278" s="3"/>
      <c r="WPB278" s="3"/>
      <c r="WPC278" s="3"/>
      <c r="WPD278" s="3"/>
      <c r="WPE278" s="3"/>
      <c r="WPF278" s="3"/>
      <c r="WPG278" s="3"/>
      <c r="WPH278" s="3"/>
      <c r="WPI278" s="3"/>
      <c r="WPJ278" s="3"/>
      <c r="WPK278" s="3"/>
      <c r="WPL278" s="3"/>
      <c r="WPM278" s="3"/>
      <c r="WPN278" s="3"/>
      <c r="WPO278" s="3"/>
      <c r="WPP278" s="3"/>
      <c r="WPQ278" s="3"/>
      <c r="WPR278" s="3"/>
      <c r="WPS278" s="3"/>
      <c r="WPT278" s="3"/>
      <c r="WPU278" s="3"/>
      <c r="WPV278" s="3"/>
      <c r="WPW278" s="3"/>
      <c r="WPX278" s="3"/>
      <c r="WPY278" s="3"/>
      <c r="WPZ278" s="3"/>
      <c r="WQA278" s="3"/>
      <c r="WQB278" s="3"/>
      <c r="WQC278" s="3"/>
      <c r="WQD278" s="3"/>
      <c r="WQE278" s="3"/>
      <c r="WQF278" s="3"/>
      <c r="WQG278" s="3"/>
      <c r="WQH278" s="3"/>
      <c r="WQI278" s="3"/>
      <c r="WQJ278" s="3"/>
      <c r="WQK278" s="3"/>
      <c r="WQL278" s="3"/>
      <c r="WQM278" s="3"/>
      <c r="WQN278" s="3"/>
      <c r="WQO278" s="3"/>
      <c r="WQP278" s="3"/>
      <c r="WQQ278" s="3"/>
      <c r="WQR278" s="3"/>
      <c r="WQS278" s="3"/>
      <c r="WQT278" s="3"/>
      <c r="WQU278" s="3"/>
      <c r="WQV278" s="3"/>
      <c r="WQW278" s="3"/>
      <c r="WQX278" s="3"/>
      <c r="WQY278" s="3"/>
      <c r="WQZ278" s="3"/>
      <c r="WRA278" s="3"/>
      <c r="WRB278" s="3"/>
      <c r="WRC278" s="3"/>
      <c r="WRD278" s="3"/>
      <c r="WRE278" s="3"/>
      <c r="WRF278" s="3"/>
      <c r="WRG278" s="3"/>
      <c r="WRH278" s="3"/>
      <c r="WRI278" s="3"/>
      <c r="WRJ278" s="3"/>
      <c r="WRK278" s="3"/>
      <c r="WRL278" s="3"/>
      <c r="WRM278" s="3"/>
      <c r="WRN278" s="3"/>
      <c r="WRO278" s="3"/>
      <c r="WRP278" s="3"/>
      <c r="WRQ278" s="3"/>
      <c r="WRR278" s="3"/>
      <c r="WRS278" s="3"/>
      <c r="WRT278" s="3"/>
      <c r="WRU278" s="3"/>
      <c r="WRV278" s="3"/>
      <c r="WRW278" s="3"/>
      <c r="WRX278" s="3"/>
      <c r="WRY278" s="3"/>
      <c r="WRZ278" s="3"/>
      <c r="WSA278" s="3"/>
      <c r="WSB278" s="3"/>
      <c r="WSC278" s="3"/>
      <c r="WSD278" s="3"/>
      <c r="WSE278" s="3"/>
      <c r="WSF278" s="3"/>
      <c r="WSG278" s="3"/>
      <c r="WSH278" s="3"/>
      <c r="WSI278" s="3"/>
      <c r="WSJ278" s="3"/>
      <c r="WSK278" s="3"/>
      <c r="WSL278" s="3"/>
      <c r="WSM278" s="3"/>
      <c r="WSN278" s="3"/>
      <c r="WSO278" s="3"/>
      <c r="WSP278" s="3"/>
      <c r="WSQ278" s="3"/>
      <c r="WSR278" s="3"/>
      <c r="WSS278" s="3"/>
      <c r="WST278" s="3"/>
      <c r="WSU278" s="3"/>
      <c r="WSV278" s="3"/>
      <c r="WSW278" s="3"/>
      <c r="WSX278" s="3"/>
      <c r="WSY278" s="3"/>
      <c r="WSZ278" s="3"/>
      <c r="WTA278" s="3"/>
      <c r="WTB278" s="3"/>
      <c r="WTC278" s="3"/>
      <c r="WTD278" s="3"/>
      <c r="WTE278" s="3"/>
      <c r="WTF278" s="3"/>
      <c r="WTG278" s="3"/>
      <c r="WTH278" s="3"/>
      <c r="WTI278" s="3"/>
      <c r="WTJ278" s="3"/>
      <c r="WTK278" s="3"/>
      <c r="WTL278" s="3"/>
      <c r="WTM278" s="3"/>
      <c r="WTN278" s="3"/>
      <c r="WTO278" s="3"/>
      <c r="WTP278" s="3"/>
      <c r="WTQ278" s="3"/>
      <c r="WTR278" s="3"/>
      <c r="WTS278" s="3"/>
      <c r="WTT278" s="3"/>
      <c r="WTU278" s="3"/>
      <c r="WTV278" s="3"/>
      <c r="WTW278" s="3"/>
      <c r="WTX278" s="3"/>
      <c r="WTY278" s="3"/>
      <c r="WTZ278" s="3"/>
      <c r="WUA278" s="3"/>
      <c r="WUB278" s="3"/>
      <c r="WUC278" s="3"/>
      <c r="WUD278" s="3"/>
      <c r="WUE278" s="3"/>
      <c r="WUF278" s="3"/>
      <c r="WUG278" s="3"/>
      <c r="WUH278" s="3"/>
      <c r="WUI278" s="3"/>
      <c r="WUJ278" s="3"/>
      <c r="WUK278" s="3"/>
      <c r="WUL278" s="3"/>
      <c r="WUM278" s="3"/>
      <c r="WUN278" s="3"/>
      <c r="WUO278" s="3"/>
      <c r="WUP278" s="3"/>
      <c r="WUQ278" s="3"/>
      <c r="WUR278" s="3"/>
      <c r="WUS278" s="3"/>
      <c r="WUT278" s="3"/>
      <c r="WUU278" s="3"/>
      <c r="WUV278" s="3"/>
      <c r="WUW278" s="3"/>
      <c r="WUX278" s="3"/>
      <c r="WUY278" s="3"/>
      <c r="WUZ278" s="3"/>
      <c r="WVA278" s="3"/>
      <c r="WVB278" s="3"/>
      <c r="WVC278" s="3"/>
      <c r="WVD278" s="3"/>
      <c r="WVE278" s="3"/>
      <c r="WVF278" s="3"/>
      <c r="WVG278" s="3"/>
      <c r="WVH278" s="3"/>
      <c r="WVI278" s="3"/>
      <c r="WVJ278" s="3"/>
      <c r="WVK278" s="3"/>
      <c r="WVL278" s="3"/>
      <c r="WVM278" s="3"/>
      <c r="WVN278" s="3"/>
      <c r="WVO278" s="3"/>
      <c r="WVP278" s="3"/>
      <c r="WVQ278" s="3"/>
      <c r="WVR278" s="3"/>
      <c r="WVS278" s="3"/>
      <c r="WVT278" s="3"/>
      <c r="WVU278" s="3"/>
      <c r="WVV278" s="3"/>
      <c r="WVW278" s="3"/>
      <c r="WVX278" s="3"/>
      <c r="WVY278" s="3"/>
      <c r="WVZ278" s="3"/>
      <c r="WWA278" s="3"/>
      <c r="WWB278" s="3"/>
      <c r="WWC278" s="3"/>
      <c r="WWD278" s="3"/>
      <c r="WWE278" s="3"/>
      <c r="WWF278" s="3"/>
      <c r="WWG278" s="3"/>
      <c r="WWH278" s="3"/>
      <c r="WWI278" s="3"/>
      <c r="WWJ278" s="3"/>
      <c r="WWK278" s="3"/>
      <c r="WWL278" s="3"/>
      <c r="WWM278" s="3"/>
      <c r="WWN278" s="3"/>
      <c r="WWO278" s="3"/>
      <c r="WWP278" s="3"/>
      <c r="WWQ278" s="3"/>
      <c r="WWR278" s="3"/>
      <c r="WWS278" s="3"/>
      <c r="WWT278" s="3"/>
      <c r="WWU278" s="3"/>
      <c r="WWV278" s="3"/>
      <c r="WWW278" s="3"/>
      <c r="WWX278" s="3"/>
      <c r="WWY278" s="3"/>
      <c r="WWZ278" s="3"/>
      <c r="WXA278" s="3"/>
      <c r="WXB278" s="3"/>
      <c r="WXC278" s="3"/>
      <c r="WXD278" s="3"/>
      <c r="WXE278" s="3"/>
      <c r="WXF278" s="3"/>
      <c r="WXG278" s="3"/>
      <c r="WXH278" s="3"/>
      <c r="WXI278" s="3"/>
      <c r="WXJ278" s="3"/>
      <c r="WXK278" s="3"/>
      <c r="WXL278" s="3"/>
      <c r="WXM278" s="3"/>
      <c r="WXN278" s="3"/>
      <c r="WXO278" s="3"/>
      <c r="WXP278" s="3"/>
      <c r="WXQ278" s="3"/>
      <c r="WXR278" s="3"/>
      <c r="WXS278" s="3"/>
      <c r="WXT278" s="3"/>
      <c r="WXU278" s="3"/>
      <c r="WXV278" s="3"/>
      <c r="WXW278" s="3"/>
      <c r="WXX278" s="3"/>
      <c r="WXY278" s="3"/>
      <c r="WXZ278" s="3"/>
      <c r="WYA278" s="3"/>
      <c r="WYB278" s="3"/>
      <c r="WYC278" s="3"/>
      <c r="WYD278" s="3"/>
      <c r="WYE278" s="3"/>
      <c r="WYF278" s="3"/>
      <c r="WYG278" s="3"/>
      <c r="WYH278" s="3"/>
      <c r="WYI278" s="3"/>
      <c r="WYJ278" s="3"/>
      <c r="WYK278" s="3"/>
      <c r="WYL278" s="3"/>
      <c r="WYM278" s="3"/>
      <c r="WYN278" s="3"/>
      <c r="WYO278" s="3"/>
      <c r="WYP278" s="3"/>
      <c r="WYQ278" s="3"/>
      <c r="WYR278" s="3"/>
      <c r="WYS278" s="3"/>
      <c r="WYT278" s="3"/>
      <c r="WYU278" s="3"/>
      <c r="WYV278" s="3"/>
      <c r="WYW278" s="3"/>
      <c r="WYX278" s="3"/>
      <c r="WYY278" s="3"/>
      <c r="WYZ278" s="3"/>
      <c r="WZA278" s="3"/>
      <c r="WZB278" s="3"/>
      <c r="WZC278" s="3"/>
      <c r="WZD278" s="3"/>
      <c r="WZE278" s="3"/>
      <c r="WZF278" s="3"/>
      <c r="WZG278" s="3"/>
      <c r="WZH278" s="3"/>
      <c r="WZI278" s="3"/>
      <c r="WZJ278" s="3"/>
      <c r="WZK278" s="3"/>
      <c r="WZL278" s="3"/>
      <c r="WZM278" s="3"/>
      <c r="WZN278" s="3"/>
      <c r="WZO278" s="3"/>
      <c r="WZP278" s="3"/>
      <c r="WZQ278" s="3"/>
      <c r="WZR278" s="3"/>
      <c r="WZS278" s="3"/>
      <c r="WZT278" s="3"/>
      <c r="WZU278" s="3"/>
      <c r="WZV278" s="3"/>
      <c r="WZW278" s="3"/>
      <c r="WZX278" s="3"/>
      <c r="WZY278" s="3"/>
      <c r="WZZ278" s="3"/>
      <c r="XAA278" s="3"/>
      <c r="XAB278" s="3"/>
      <c r="XAC278" s="3"/>
      <c r="XAD278" s="3"/>
      <c r="XAE278" s="3"/>
      <c r="XAF278" s="3"/>
      <c r="XAG278" s="3"/>
      <c r="XAH278" s="3"/>
      <c r="XAI278" s="3"/>
      <c r="XAJ278" s="3"/>
      <c r="XAK278" s="3"/>
      <c r="XAL278" s="3"/>
      <c r="XAM278" s="3"/>
      <c r="XAN278" s="3"/>
      <c r="XAO278" s="3"/>
      <c r="XAP278" s="3"/>
      <c r="XAQ278" s="3"/>
      <c r="XAR278" s="3"/>
      <c r="XAS278" s="3"/>
      <c r="XAT278" s="3"/>
      <c r="XAU278" s="3"/>
      <c r="XAV278" s="3"/>
      <c r="XAW278" s="3"/>
      <c r="XAX278" s="3"/>
      <c r="XAY278" s="3"/>
      <c r="XAZ278" s="3"/>
      <c r="XBA278" s="3"/>
      <c r="XBB278" s="3"/>
      <c r="XBC278" s="3"/>
      <c r="XBD278" s="3"/>
      <c r="XBE278" s="3"/>
      <c r="XBF278" s="3"/>
      <c r="XBG278" s="3"/>
      <c r="XBH278" s="3"/>
      <c r="XBI278" s="3"/>
      <c r="XBJ278" s="3"/>
      <c r="XBK278" s="3"/>
      <c r="XBL278" s="3"/>
      <c r="XBM278" s="3"/>
      <c r="XBN278" s="3"/>
      <c r="XBO278" s="3"/>
      <c r="XBP278" s="3"/>
      <c r="XBQ278" s="3"/>
      <c r="XBR278" s="3"/>
      <c r="XBS278" s="3"/>
      <c r="XBT278" s="3"/>
      <c r="XBU278" s="3"/>
      <c r="XBV278" s="3"/>
      <c r="XBW278" s="3"/>
      <c r="XBX278" s="3"/>
      <c r="XBY278" s="3"/>
      <c r="XBZ278" s="3"/>
      <c r="XCA278" s="3"/>
      <c r="XCB278" s="3"/>
      <c r="XCC278" s="3"/>
      <c r="XCD278" s="3"/>
      <c r="XCE278" s="3"/>
      <c r="XCF278" s="3"/>
      <c r="XCG278" s="3"/>
      <c r="XCH278" s="3"/>
      <c r="XCI278" s="3"/>
      <c r="XCJ278" s="3"/>
      <c r="XCK278" s="3"/>
      <c r="XCL278" s="3"/>
      <c r="XCM278" s="3"/>
      <c r="XCN278" s="3"/>
      <c r="XCO278" s="3"/>
      <c r="XCP278" s="3"/>
      <c r="XCQ278" s="3"/>
      <c r="XCR278" s="3"/>
      <c r="XCS278" s="3"/>
      <c r="XCT278" s="3"/>
      <c r="XCU278" s="3"/>
      <c r="XCV278" s="3"/>
      <c r="XCW278" s="3"/>
      <c r="XCX278" s="3"/>
      <c r="XCY278" s="3"/>
      <c r="XCZ278" s="3"/>
      <c r="XDA278" s="3"/>
      <c r="XDB278" s="3"/>
      <c r="XDC278" s="3"/>
      <c r="XDD278" s="3"/>
      <c r="XDE278" s="3"/>
      <c r="XDF278" s="3"/>
      <c r="XDG278" s="3"/>
      <c r="XDH278" s="3"/>
      <c r="XDI278" s="3"/>
      <c r="XDJ278" s="3"/>
      <c r="XDK278" s="3"/>
      <c r="XDL278" s="3"/>
      <c r="XDM278" s="3"/>
      <c r="XDN278" s="3"/>
      <c r="XDO278" s="3"/>
    </row>
    <row r="280" spans="1:16343" ht="30" x14ac:dyDescent="0.4">
      <c r="B280" s="23" t="s">
        <v>119</v>
      </c>
    </row>
    <row r="281" spans="1:16343" x14ac:dyDescent="0.25">
      <c r="B281" s="16"/>
    </row>
    <row r="282" spans="1:16343" ht="43.5" x14ac:dyDescent="0.25">
      <c r="B282" s="16" t="s">
        <v>64</v>
      </c>
      <c r="C282" s="75">
        <f>-L263</f>
        <v>-222.40218345999997</v>
      </c>
      <c r="E282" s="51" t="s">
        <v>234</v>
      </c>
      <c r="I282" s="57"/>
      <c r="J282" s="57"/>
      <c r="K282" s="57"/>
    </row>
    <row r="283" spans="1:16343" x14ac:dyDescent="0.25">
      <c r="B283" s="16" t="s">
        <v>65</v>
      </c>
      <c r="C283" s="145">
        <f>-L228</f>
        <v>9.790949999999915E-2</v>
      </c>
      <c r="E283" s="1" t="s">
        <v>228</v>
      </c>
      <c r="I283" s="57"/>
      <c r="J283" s="57"/>
      <c r="K283" s="57"/>
    </row>
    <row r="284" spans="1:16343" x14ac:dyDescent="0.25">
      <c r="B284" s="16" t="s">
        <v>66</v>
      </c>
      <c r="C284" s="145">
        <f>-M228</f>
        <v>0.174356576322342</v>
      </c>
      <c r="E284" s="143">
        <f>14*R94-R264-R265</f>
        <v>886.52081326989958</v>
      </c>
      <c r="I284" s="57"/>
      <c r="J284" s="57"/>
      <c r="K284" s="57"/>
    </row>
    <row r="285" spans="1:16343" x14ac:dyDescent="0.25">
      <c r="B285" s="16" t="s">
        <v>67</v>
      </c>
      <c r="C285" s="145">
        <f>-N228</f>
        <v>0.23593089327140945</v>
      </c>
      <c r="I285" s="44"/>
      <c r="J285" s="44"/>
      <c r="K285" s="44"/>
    </row>
    <row r="286" spans="1:16343" x14ac:dyDescent="0.25">
      <c r="B286" s="16" t="s">
        <v>107</v>
      </c>
      <c r="C286" s="145">
        <f>-O228</f>
        <v>0.33209169487509643</v>
      </c>
      <c r="I286" s="44"/>
      <c r="J286" s="44"/>
      <c r="K286" s="44"/>
    </row>
    <row r="287" spans="1:16343" x14ac:dyDescent="0.25">
      <c r="B287" s="16" t="s">
        <v>111</v>
      </c>
      <c r="C287" s="145">
        <f>-P228</f>
        <v>0.43980257415530694</v>
      </c>
      <c r="I287" s="44"/>
      <c r="J287" s="44"/>
      <c r="K287" s="44"/>
    </row>
    <row r="288" spans="1:16343" x14ac:dyDescent="0.25">
      <c r="B288" s="16" t="s">
        <v>112</v>
      </c>
      <c r="C288" s="145">
        <f>-Q228</f>
        <v>0.55892158815011761</v>
      </c>
      <c r="I288" s="44"/>
      <c r="J288" s="44"/>
      <c r="K288" s="44"/>
    </row>
    <row r="289" spans="2:19" x14ac:dyDescent="0.25">
      <c r="B289" s="16" t="s">
        <v>230</v>
      </c>
      <c r="C289" s="109">
        <f>E284-R228</f>
        <v>887.21556757186795</v>
      </c>
    </row>
    <row r="290" spans="2:19" x14ac:dyDescent="0.25">
      <c r="B290" s="16"/>
      <c r="C290" s="109"/>
      <c r="I290" s="44"/>
      <c r="J290" s="44"/>
      <c r="K290" s="44"/>
    </row>
    <row r="291" spans="2:19" x14ac:dyDescent="0.25">
      <c r="B291" s="16" t="s">
        <v>68</v>
      </c>
      <c r="C291" s="119">
        <f>+IRR(C282:C289)</f>
        <v>0.21918120141425779</v>
      </c>
      <c r="I291" s="84"/>
      <c r="J291" s="84"/>
      <c r="K291" s="84"/>
    </row>
    <row r="292" spans="2:19" x14ac:dyDescent="0.25">
      <c r="H292" s="44"/>
      <c r="I292" s="57"/>
      <c r="J292" s="57"/>
      <c r="K292" s="57"/>
    </row>
    <row r="293" spans="2:19" x14ac:dyDescent="0.25">
      <c r="F293" s="84"/>
    </row>
    <row r="294" spans="2:19" x14ac:dyDescent="0.25">
      <c r="I294" s="115"/>
      <c r="J294" s="115"/>
      <c r="K294" s="115"/>
      <c r="L294" s="115"/>
      <c r="M294" s="115"/>
      <c r="N294" s="115"/>
      <c r="O294" s="115"/>
      <c r="P294" s="115"/>
      <c r="Q294" s="115"/>
      <c r="R294" s="115"/>
      <c r="S294" s="115"/>
    </row>
    <row r="297" spans="2:19" ht="30" x14ac:dyDescent="0.4">
      <c r="B297" s="23"/>
      <c r="C297" s="23"/>
      <c r="D297" s="23"/>
      <c r="E297" s="23"/>
      <c r="F297" s="23"/>
    </row>
  </sheetData>
  <mergeCells count="1">
    <mergeCell ref="W133:X133"/>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234A0-B49C-44A5-9A1A-D37B5C32CF93}">
  <dimension ref="B14:R68"/>
  <sheetViews>
    <sheetView topLeftCell="A10" zoomScale="62" zoomScaleNormal="85" workbookViewId="0">
      <selection activeCell="C24" sqref="C24"/>
    </sheetView>
  </sheetViews>
  <sheetFormatPr defaultColWidth="10.7109375" defaultRowHeight="15" x14ac:dyDescent="0.25"/>
  <cols>
    <col min="1" max="1" width="10.7109375" style="1"/>
    <col min="2" max="2" width="49.7109375" style="4" customWidth="1"/>
    <col min="3" max="3" width="20.7109375" style="1" bestFit="1" customWidth="1"/>
    <col min="4" max="4" width="17.42578125" style="1" customWidth="1"/>
    <col min="5" max="5" width="18.7109375" style="1" customWidth="1"/>
    <col min="6" max="6" width="16.7109375" style="1" customWidth="1"/>
    <col min="7" max="7" width="18.42578125" style="1" bestFit="1" customWidth="1"/>
    <col min="8" max="8" width="18.7109375" style="1" customWidth="1"/>
    <col min="9" max="9" width="17.42578125" style="1" customWidth="1"/>
    <col min="10" max="10" width="18.42578125" style="1" customWidth="1"/>
    <col min="11" max="11" width="17.28515625" style="1" bestFit="1" customWidth="1"/>
    <col min="12" max="12" width="17.42578125" style="1" customWidth="1"/>
    <col min="13" max="13" width="17.28515625" style="1" customWidth="1"/>
    <col min="14" max="14" width="16.7109375" style="1" customWidth="1"/>
    <col min="15" max="15" width="17.42578125" style="1" customWidth="1"/>
    <col min="16" max="16" width="18.28515625" style="1" customWidth="1"/>
    <col min="17" max="17" width="17.7109375" style="1" bestFit="1" customWidth="1"/>
    <col min="18" max="18" width="15" style="1" customWidth="1"/>
    <col min="19" max="16384" width="10.7109375" style="1"/>
  </cols>
  <sheetData>
    <row r="14" spans="2:2" s="3" customFormat="1" x14ac:dyDescent="0.25">
      <c r="B14" s="110"/>
    </row>
    <row r="17" spans="2:6" ht="30" x14ac:dyDescent="0.4">
      <c r="B17" s="111" t="s">
        <v>213</v>
      </c>
    </row>
    <row r="19" spans="2:6" ht="22.5" x14ac:dyDescent="0.3">
      <c r="B19" s="112" t="s">
        <v>83</v>
      </c>
      <c r="D19" s="152"/>
    </row>
    <row r="20" spans="2:6" ht="30" x14ac:dyDescent="0.4">
      <c r="B20" s="111"/>
      <c r="C20" s="113">
        <v>2025</v>
      </c>
    </row>
    <row r="21" spans="2:6" x14ac:dyDescent="0.25">
      <c r="C21" s="5" t="s">
        <v>231</v>
      </c>
    </row>
    <row r="22" spans="2:6" x14ac:dyDescent="0.25">
      <c r="B22" s="114" t="s">
        <v>84</v>
      </c>
      <c r="C22" s="152">
        <v>537.79999999999995</v>
      </c>
    </row>
    <row r="23" spans="2:6" x14ac:dyDescent="0.25">
      <c r="B23" s="163" t="s">
        <v>85</v>
      </c>
      <c r="C23" s="152">
        <v>499</v>
      </c>
    </row>
    <row r="24" spans="2:6" x14ac:dyDescent="0.25">
      <c r="B24" s="114" t="s">
        <v>61</v>
      </c>
      <c r="C24" s="155">
        <v>69.708588957055213</v>
      </c>
    </row>
    <row r="25" spans="2:6" x14ac:dyDescent="0.25">
      <c r="B25" s="114" t="s">
        <v>86</v>
      </c>
      <c r="C25" s="152">
        <f>+C22*C24</f>
        <v>37489.279141104293</v>
      </c>
    </row>
    <row r="26" spans="2:6" x14ac:dyDescent="0.25">
      <c r="B26" s="163" t="s">
        <v>247</v>
      </c>
      <c r="C26" s="152">
        <f>+C23*C24</f>
        <v>34784.585889570553</v>
      </c>
    </row>
    <row r="27" spans="2:6" x14ac:dyDescent="0.25">
      <c r="B27" s="114" t="s">
        <v>37</v>
      </c>
      <c r="C27" s="152">
        <v>3258</v>
      </c>
    </row>
    <row r="28" spans="2:6" x14ac:dyDescent="0.25">
      <c r="B28" s="114" t="s">
        <v>87</v>
      </c>
      <c r="C28" s="152">
        <v>0</v>
      </c>
    </row>
    <row r="29" spans="2:6" x14ac:dyDescent="0.25">
      <c r="B29" s="114" t="s">
        <v>88</v>
      </c>
      <c r="C29" s="152">
        <v>53</v>
      </c>
    </row>
    <row r="30" spans="2:6" x14ac:dyDescent="0.25">
      <c r="B30" s="114" t="s">
        <v>89</v>
      </c>
      <c r="C30" s="152">
        <f>+C25+C27-C28+C29</f>
        <v>40800.279141104293</v>
      </c>
    </row>
    <row r="31" spans="2:6" x14ac:dyDescent="0.25">
      <c r="B31" s="163" t="s">
        <v>248</v>
      </c>
      <c r="C31" s="152">
        <f>+C26+C27-C28+C29</f>
        <v>38095.585889570553</v>
      </c>
    </row>
    <row r="32" spans="2:6" x14ac:dyDescent="0.25">
      <c r="B32" s="114" t="s">
        <v>90</v>
      </c>
      <c r="C32" s="152">
        <v>6531</v>
      </c>
      <c r="F32" s="115"/>
    </row>
    <row r="33" spans="2:3" x14ac:dyDescent="0.25">
      <c r="B33" s="114" t="s">
        <v>91</v>
      </c>
      <c r="C33" s="152">
        <v>1239</v>
      </c>
    </row>
    <row r="34" spans="2:3" x14ac:dyDescent="0.25">
      <c r="B34" s="114" t="s">
        <v>92</v>
      </c>
      <c r="C34" s="116">
        <f>+IFERROR(C33/C32,"NA")</f>
        <v>0.18971061093247588</v>
      </c>
    </row>
    <row r="35" spans="2:3" x14ac:dyDescent="0.25">
      <c r="B35" s="114" t="s">
        <v>0</v>
      </c>
      <c r="C35" s="152">
        <v>1970</v>
      </c>
    </row>
    <row r="36" spans="2:3" x14ac:dyDescent="0.25">
      <c r="B36" s="114" t="s">
        <v>93</v>
      </c>
      <c r="C36" s="116">
        <f>+IFERROR(C35/C32,"NA")</f>
        <v>0.30163834022354924</v>
      </c>
    </row>
    <row r="37" spans="2:3" x14ac:dyDescent="0.25">
      <c r="B37" s="114" t="s">
        <v>235</v>
      </c>
      <c r="C37" s="154">
        <v>909</v>
      </c>
    </row>
    <row r="38" spans="2:3" x14ac:dyDescent="0.25">
      <c r="B38" s="114" t="s">
        <v>94</v>
      </c>
      <c r="C38" s="154">
        <v>618</v>
      </c>
    </row>
    <row r="39" spans="2:3" x14ac:dyDescent="0.25">
      <c r="B39" s="114" t="s">
        <v>95</v>
      </c>
      <c r="C39" s="154">
        <v>1373</v>
      </c>
    </row>
    <row r="40" spans="2:3" x14ac:dyDescent="0.25">
      <c r="B40" s="114"/>
    </row>
    <row r="41" spans="2:3" x14ac:dyDescent="0.25">
      <c r="B41" s="114"/>
      <c r="C41" s="164" t="s">
        <v>249</v>
      </c>
    </row>
    <row r="42" spans="2:3" ht="15" customHeight="1" x14ac:dyDescent="0.25">
      <c r="B42" s="160" t="s">
        <v>96</v>
      </c>
      <c r="C42" s="161">
        <f>+IFERROR(C25/C37,"NA")</f>
        <v>41.242331288343557</v>
      </c>
    </row>
    <row r="43" spans="2:3" ht="15" customHeight="1" x14ac:dyDescent="0.25">
      <c r="B43" s="160" t="s">
        <v>97</v>
      </c>
      <c r="C43" s="161">
        <f>IFERROR(C30/C33,"NA")</f>
        <v>32.930007377808145</v>
      </c>
    </row>
    <row r="44" spans="2:3" ht="15" customHeight="1" x14ac:dyDescent="0.25">
      <c r="B44" s="160" t="s">
        <v>39</v>
      </c>
      <c r="C44" s="161">
        <f>IFERROR(C30/C35,"NA")</f>
        <v>20.710801594469185</v>
      </c>
    </row>
    <row r="45" spans="2:3" ht="15" customHeight="1" x14ac:dyDescent="0.25">
      <c r="B45" s="160" t="s">
        <v>100</v>
      </c>
      <c r="C45" s="161">
        <f>+IFERROR(C27/C35,"NA")</f>
        <v>1.6538071065989848</v>
      </c>
    </row>
    <row r="46" spans="2:3" ht="15" customHeight="1" x14ac:dyDescent="0.25">
      <c r="B46" s="160"/>
      <c r="C46" s="162"/>
    </row>
    <row r="47" spans="2:3" ht="15" customHeight="1" x14ac:dyDescent="0.25">
      <c r="B47" s="160"/>
      <c r="C47" s="163" t="s">
        <v>250</v>
      </c>
    </row>
    <row r="48" spans="2:3" ht="15" customHeight="1" x14ac:dyDescent="0.25">
      <c r="B48" s="160" t="s">
        <v>96</v>
      </c>
      <c r="C48" s="161">
        <f>+IFERROR(C26/C37,"NA")</f>
        <v>38.266871165644176</v>
      </c>
    </row>
    <row r="49" spans="2:18" ht="15" customHeight="1" x14ac:dyDescent="0.25">
      <c r="B49" s="160" t="s">
        <v>97</v>
      </c>
      <c r="C49" s="161">
        <f>IFERROR(C31/C33,"NA")</f>
        <v>30.747042687304724</v>
      </c>
    </row>
    <row r="50" spans="2:18" ht="15" customHeight="1" x14ac:dyDescent="0.25">
      <c r="B50" s="160" t="s">
        <v>39</v>
      </c>
      <c r="C50" s="161">
        <f>IFERROR(C31/C35,"NA")</f>
        <v>19.337860857650028</v>
      </c>
    </row>
    <row r="52" spans="2:18" s="3" customFormat="1" x14ac:dyDescent="0.25">
      <c r="B52" s="110"/>
    </row>
    <row r="54" spans="2:18" ht="30" x14ac:dyDescent="0.4">
      <c r="B54" s="111" t="s">
        <v>232</v>
      </c>
    </row>
    <row r="55" spans="2:18" x14ac:dyDescent="0.25">
      <c r="B55" s="158" t="s">
        <v>244</v>
      </c>
      <c r="C55" s="159" t="s">
        <v>246</v>
      </c>
    </row>
    <row r="56" spans="2:18" x14ac:dyDescent="0.25">
      <c r="C56" s="5">
        <v>2015</v>
      </c>
      <c r="D56" s="5">
        <v>2016</v>
      </c>
      <c r="E56" s="5">
        <v>2017</v>
      </c>
      <c r="F56" s="5">
        <v>2018</v>
      </c>
      <c r="G56" s="5">
        <v>2019</v>
      </c>
      <c r="H56" s="5">
        <v>2020</v>
      </c>
      <c r="I56" s="5">
        <v>2021</v>
      </c>
      <c r="J56" s="5">
        <v>2022</v>
      </c>
      <c r="K56" s="5">
        <v>2023</v>
      </c>
      <c r="L56" s="5">
        <v>2024</v>
      </c>
      <c r="M56" s="5">
        <v>2025</v>
      </c>
    </row>
    <row r="57" spans="2:18" x14ac:dyDescent="0.25">
      <c r="B57" s="114" t="s">
        <v>98</v>
      </c>
      <c r="C57" s="153">
        <v>151.08000000000001</v>
      </c>
      <c r="D57" s="153">
        <v>163.30000000000001</v>
      </c>
      <c r="E57" s="153">
        <v>263.3</v>
      </c>
      <c r="F57" s="153">
        <v>254.7</v>
      </c>
      <c r="G57" s="153">
        <v>353.2</v>
      </c>
      <c r="H57" s="153">
        <v>568.79999999999995</v>
      </c>
      <c r="I57" s="153">
        <v>761.6</v>
      </c>
      <c r="J57" s="153">
        <v>453.1</v>
      </c>
      <c r="K57" s="153">
        <v>353.7</v>
      </c>
      <c r="L57" s="153">
        <v>535.79999999999995</v>
      </c>
      <c r="M57" s="153">
        <v>537.79999999999995</v>
      </c>
      <c r="R57"/>
    </row>
    <row r="58" spans="2:18" x14ac:dyDescent="0.25">
      <c r="B58" s="114" t="s">
        <v>61</v>
      </c>
      <c r="C58" s="117">
        <v>52.264150943396231</v>
      </c>
      <c r="D58" s="117">
        <v>52.530541012216403</v>
      </c>
      <c r="E58" s="117">
        <v>68.037383177570092</v>
      </c>
      <c r="F58" s="117">
        <v>74.434087882822908</v>
      </c>
      <c r="G58" s="117">
        <v>74.137931034482762</v>
      </c>
      <c r="H58" s="117">
        <v>74.400684931506845</v>
      </c>
      <c r="I58" s="117">
        <v>74.249684741488025</v>
      </c>
      <c r="J58" s="117">
        <v>74.221136224801455</v>
      </c>
      <c r="K58" s="117">
        <v>73.761261261261254</v>
      </c>
      <c r="L58" s="117">
        <v>71.33</v>
      </c>
      <c r="M58" s="117">
        <v>69.708588957055213</v>
      </c>
    </row>
    <row r="59" spans="2:18" x14ac:dyDescent="0.25">
      <c r="B59" s="114" t="s">
        <v>36</v>
      </c>
      <c r="C59" s="153">
        <f t="shared" ref="C59:L59" si="0">+IFERROR(C58*C57,"n/a")</f>
        <v>7896.0679245283036</v>
      </c>
      <c r="D59" s="153">
        <f t="shared" si="0"/>
        <v>8578.2373472949384</v>
      </c>
      <c r="E59" s="153">
        <f t="shared" si="0"/>
        <v>17914.242990654206</v>
      </c>
      <c r="F59" s="153">
        <f t="shared" si="0"/>
        <v>18958.362183754994</v>
      </c>
      <c r="G59" s="153">
        <f t="shared" si="0"/>
        <v>26185.517241379312</v>
      </c>
      <c r="H59" s="153">
        <f t="shared" si="0"/>
        <v>42319.109589041087</v>
      </c>
      <c r="I59" s="153">
        <f t="shared" si="0"/>
        <v>56548.559899117281</v>
      </c>
      <c r="J59" s="153">
        <f t="shared" si="0"/>
        <v>33629.596823457541</v>
      </c>
      <c r="K59" s="153">
        <f t="shared" si="0"/>
        <v>26089.358108108103</v>
      </c>
      <c r="L59" s="153">
        <f t="shared" si="0"/>
        <v>38218.613999999994</v>
      </c>
      <c r="M59" s="153">
        <f t="shared" ref="M59" si="1">+IFERROR(M58*M57,"n/a")</f>
        <v>37489.279141104293</v>
      </c>
    </row>
    <row r="60" spans="2:18" x14ac:dyDescent="0.25">
      <c r="B60" s="114" t="s">
        <v>71</v>
      </c>
      <c r="C60" s="153">
        <v>3803</v>
      </c>
      <c r="D60" s="153">
        <v>4132</v>
      </c>
      <c r="E60" s="153">
        <v>5105</v>
      </c>
      <c r="F60" s="153">
        <v>5542</v>
      </c>
      <c r="G60" s="153">
        <v>5920</v>
      </c>
      <c r="H60" s="153">
        <v>4508</v>
      </c>
      <c r="I60" s="153">
        <v>5409</v>
      </c>
      <c r="J60" s="153">
        <v>6223</v>
      </c>
      <c r="K60" s="153">
        <v>6717</v>
      </c>
      <c r="L60" s="153">
        <v>6574</v>
      </c>
      <c r="M60" s="153">
        <v>6531</v>
      </c>
    </row>
    <row r="61" spans="2:18" x14ac:dyDescent="0.25">
      <c r="B61" s="114" t="s">
        <v>0</v>
      </c>
      <c r="C61" s="153">
        <v>780</v>
      </c>
      <c r="D61" s="153">
        <v>848</v>
      </c>
      <c r="E61" s="153">
        <v>1153</v>
      </c>
      <c r="F61" s="153">
        <v>1429</v>
      </c>
      <c r="G61" s="153">
        <v>1525</v>
      </c>
      <c r="H61" s="153">
        <v>1378</v>
      </c>
      <c r="I61" s="153">
        <v>1365</v>
      </c>
      <c r="J61" s="153">
        <v>2139</v>
      </c>
      <c r="K61" s="153">
        <v>1940</v>
      </c>
      <c r="L61" s="153">
        <v>1695</v>
      </c>
      <c r="M61" s="153">
        <v>1970</v>
      </c>
    </row>
    <row r="62" spans="2:18" x14ac:dyDescent="0.25">
      <c r="B62" s="114" t="s">
        <v>93</v>
      </c>
      <c r="C62" s="118">
        <f>IFERROR(+C61/C60,"n/a")</f>
        <v>0.20510123586642123</v>
      </c>
      <c r="D62" s="118">
        <f>IFERROR(+D61/D60,"n/a")</f>
        <v>0.20522749273959343</v>
      </c>
      <c r="E62" s="118">
        <f>IFERROR(+E61/E60,"n/a")</f>
        <v>0.22585700293829578</v>
      </c>
      <c r="F62" s="118">
        <f>IFERROR(+F61/F60,"n/a")</f>
        <v>0.25784915193071095</v>
      </c>
      <c r="G62" s="118">
        <f t="shared" ref="G62" si="2">IFERROR(+G61/G60,"n/a")</f>
        <v>0.25760135135135137</v>
      </c>
      <c r="H62" s="118">
        <f t="shared" ref="H62" si="3">IFERROR(+H61/H60,"n/a")</f>
        <v>0.30567879325643299</v>
      </c>
      <c r="I62" s="118">
        <f t="shared" ref="I62" si="4">IFERROR(+I61/I60,"n/a")</f>
        <v>0.25235718247365502</v>
      </c>
      <c r="J62" s="118">
        <f t="shared" ref="J62" si="5">IFERROR(+J61/J60,"n/a")</f>
        <v>0.34372489153141572</v>
      </c>
      <c r="K62" s="118">
        <f t="shared" ref="K62:L62" si="6">IFERROR(+K61/K60,"n/a")</f>
        <v>0.28881941342861395</v>
      </c>
      <c r="L62" s="118">
        <f t="shared" si="6"/>
        <v>0.25783389108609672</v>
      </c>
      <c r="M62" s="118">
        <f t="shared" ref="M62" si="7">IFERROR(+M61/M60,"n/a")</f>
        <v>0.30163834022354924</v>
      </c>
    </row>
    <row r="63" spans="2:18" x14ac:dyDescent="0.25">
      <c r="B63" s="114" t="s">
        <v>1</v>
      </c>
      <c r="C63" s="153">
        <v>428</v>
      </c>
      <c r="D63" s="153">
        <v>486</v>
      </c>
      <c r="E63" s="153">
        <v>723</v>
      </c>
      <c r="F63" s="153">
        <v>842</v>
      </c>
      <c r="G63" s="153">
        <v>972</v>
      </c>
      <c r="H63" s="153">
        <v>901</v>
      </c>
      <c r="I63" s="153">
        <v>851</v>
      </c>
      <c r="J63" s="153">
        <v>1541</v>
      </c>
      <c r="K63" s="153">
        <v>880</v>
      </c>
      <c r="L63" s="153">
        <v>964</v>
      </c>
      <c r="M63" s="153">
        <v>1239</v>
      </c>
    </row>
    <row r="64" spans="2:18" x14ac:dyDescent="0.25">
      <c r="B64" s="114" t="s">
        <v>99</v>
      </c>
      <c r="C64" s="118">
        <f>+IFERROR(C63/C60,"n/a")</f>
        <v>0.11254272942413884</v>
      </c>
      <c r="D64" s="118">
        <f>+IFERROR(D63/D60,"n/a")</f>
        <v>0.11761858664085188</v>
      </c>
      <c r="E64" s="118">
        <f>+IFERROR(E63/E60,"n/a")</f>
        <v>0.14162585700293828</v>
      </c>
      <c r="F64" s="118">
        <f>+IFERROR(F63/F60,"n/a")</f>
        <v>0.15193071093468061</v>
      </c>
      <c r="G64" s="118">
        <f t="shared" ref="G64" si="8">+IFERROR(G63/G60,"n/a")</f>
        <v>0.16418918918918918</v>
      </c>
      <c r="H64" s="118">
        <f t="shared" ref="H64" si="9">+IFERROR(H63/H60,"n/a")</f>
        <v>0.19986690328305234</v>
      </c>
      <c r="I64" s="118">
        <f t="shared" ref="I64" si="10">+IFERROR(I63/I60,"n/a")</f>
        <v>0.15733037530042521</v>
      </c>
      <c r="J64" s="118">
        <f t="shared" ref="J64" si="11">+IFERROR(J63/J60,"n/a")</f>
        <v>0.24762976056564359</v>
      </c>
      <c r="K64" s="118">
        <f t="shared" ref="K64:L64" si="12">+IFERROR(K63/K60,"n/a")</f>
        <v>0.13101086794700015</v>
      </c>
      <c r="L64" s="118">
        <f t="shared" si="12"/>
        <v>0.14663827198052937</v>
      </c>
      <c r="M64" s="118">
        <f t="shared" ref="M64" si="13">+IFERROR(M63/M60,"n/a")</f>
        <v>0.18971061093247588</v>
      </c>
    </row>
    <row r="65" spans="2:16" x14ac:dyDescent="0.25">
      <c r="B65" s="114"/>
      <c r="C65" s="16"/>
      <c r="D65" s="16"/>
      <c r="E65" s="16"/>
      <c r="F65" s="16"/>
      <c r="G65" s="16"/>
      <c r="H65" s="16"/>
      <c r="I65" s="100"/>
      <c r="J65" s="100"/>
      <c r="K65" s="100"/>
      <c r="L65" s="100"/>
      <c r="M65" s="100"/>
      <c r="N65" s="100"/>
      <c r="O65" s="100"/>
    </row>
    <row r="66" spans="2:16" s="3" customFormat="1" x14ac:dyDescent="0.25">
      <c r="B66" s="110"/>
    </row>
    <row r="68" spans="2:16" x14ac:dyDescent="0.25">
      <c r="B68" s="114"/>
      <c r="C68" s="16"/>
      <c r="D68" s="16"/>
      <c r="E68" s="16"/>
      <c r="F68" s="16"/>
      <c r="G68" s="16"/>
      <c r="H68" s="16"/>
      <c r="I68" s="16"/>
      <c r="J68" s="100"/>
      <c r="K68" s="100"/>
      <c r="L68" s="100"/>
      <c r="M68" s="100"/>
      <c r="N68" s="100"/>
      <c r="O68" s="100"/>
      <c r="P68" s="100"/>
    </row>
  </sheetData>
  <hyperlinks>
    <hyperlink ref="C55" r:id="rId1" xr:uid="{52302A1B-5D27-49D5-A8A4-62D22EBAF801}"/>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B14:G28"/>
  <sheetViews>
    <sheetView zoomScale="70" zoomScaleNormal="70" workbookViewId="0">
      <selection activeCell="C29" sqref="C29"/>
    </sheetView>
  </sheetViews>
  <sheetFormatPr defaultColWidth="10.7109375" defaultRowHeight="15" x14ac:dyDescent="0.25"/>
  <cols>
    <col min="1" max="1" width="10.7109375" style="1" customWidth="1"/>
    <col min="2" max="2" width="13" style="1" customWidth="1"/>
    <col min="3" max="3" width="34.42578125" style="1" bestFit="1" customWidth="1"/>
    <col min="4" max="4" width="40" style="1" customWidth="1"/>
    <col min="5" max="5" width="36.28515625" style="1" customWidth="1"/>
    <col min="6" max="6" width="32.7109375" style="1" bestFit="1" customWidth="1"/>
    <col min="7" max="7" width="37" style="1" customWidth="1"/>
    <col min="8" max="8" width="30.42578125" style="1" bestFit="1" customWidth="1"/>
    <col min="9" max="9" width="14.7109375" style="1" bestFit="1" customWidth="1"/>
    <col min="10" max="10" width="32.7109375" style="1" bestFit="1" customWidth="1"/>
    <col min="11" max="11" width="11.7109375" style="1" bestFit="1" customWidth="1"/>
    <col min="12" max="12" width="27.42578125" style="1" customWidth="1"/>
    <col min="13" max="13" width="11.42578125" style="1" customWidth="1"/>
    <col min="14" max="14" width="57" style="1" customWidth="1"/>
    <col min="15" max="16384" width="10.7109375" style="1"/>
  </cols>
  <sheetData>
    <row r="14" s="3" customFormat="1" x14ac:dyDescent="0.25"/>
    <row r="17" spans="2:7" ht="30" x14ac:dyDescent="0.4">
      <c r="B17" s="167" t="s">
        <v>214</v>
      </c>
      <c r="C17" s="167"/>
      <c r="D17" s="167"/>
      <c r="E17" s="167"/>
      <c r="F17" s="167"/>
      <c r="G17" s="167"/>
    </row>
    <row r="22" spans="2:7" ht="15.75" thickBot="1" x14ac:dyDescent="0.3"/>
    <row r="23" spans="2:7" ht="18" thickBot="1" x14ac:dyDescent="0.4">
      <c r="C23" s="168">
        <v>2026</v>
      </c>
      <c r="D23" s="168"/>
    </row>
    <row r="24" spans="2:7" ht="18" thickBot="1" x14ac:dyDescent="0.4">
      <c r="C24" s="38" t="s">
        <v>43</v>
      </c>
      <c r="D24" s="38" t="s">
        <v>44</v>
      </c>
    </row>
    <row r="25" spans="2:7" ht="15.75" thickBot="1" x14ac:dyDescent="0.3">
      <c r="C25" s="64" t="s">
        <v>240</v>
      </c>
      <c r="D25" s="39" t="s">
        <v>236</v>
      </c>
    </row>
    <row r="26" spans="2:7" ht="15.75" thickBot="1" x14ac:dyDescent="0.3">
      <c r="C26" s="64">
        <v>46208</v>
      </c>
      <c r="D26" s="39" t="s">
        <v>237</v>
      </c>
    </row>
    <row r="27" spans="2:7" ht="15.75" thickBot="1" x14ac:dyDescent="0.3">
      <c r="C27" s="64" t="s">
        <v>241</v>
      </c>
      <c r="D27" s="39" t="s">
        <v>238</v>
      </c>
    </row>
    <row r="28" spans="2:7" ht="15.75" thickBot="1" x14ac:dyDescent="0.3">
      <c r="C28" s="64" t="s">
        <v>242</v>
      </c>
      <c r="D28" s="39" t="s">
        <v>239</v>
      </c>
    </row>
  </sheetData>
  <mergeCells count="2">
    <mergeCell ref="B17:G17"/>
    <mergeCell ref="C23:D2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Reig Jofre</vt:lpstr>
      <vt:lpstr>Peer Analysis</vt:lpstr>
      <vt:lpstr>Financial Calendar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2026-06-10T22:38:05Z</dcterms:modified>
  <cp:category/>
  <cp:contentStatus/>
</cp:coreProperties>
</file>