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showInkAnnotation="0" codeName="ThisWorkbook"/>
  <xr:revisionPtr revIDLastSave="0" documentId="13_ncr:1_{3D2324F7-433F-4D2C-B567-7B4AA00724D8}" xr6:coauthVersionLast="47" xr6:coauthVersionMax="47" xr10:uidLastSave="{00000000-0000-0000-0000-000000000000}"/>
  <bookViews>
    <workbookView xWindow="-120" yWindow="-120" windowWidth="29040" windowHeight="15840" xr2:uid="{00000000-000D-0000-FFFF-FFFF00000000}"/>
  </bookViews>
  <sheets>
    <sheet name="Catenon" sheetId="40" r:id="rId1"/>
    <sheet name="Peer Analysis" sheetId="41" r:id="rId2"/>
  </sheets>
  <definedNames>
    <definedName name="eurkrw">'Peer Analysis'!#REF!</definedName>
    <definedName name="eurwon">'Peer Analysis'!#REF!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48" i="40" l="1"/>
  <c r="D264" i="40"/>
  <c r="L244" i="40"/>
  <c r="P78" i="40"/>
  <c r="O78" i="40"/>
  <c r="N78" i="40"/>
  <c r="M78" i="40"/>
  <c r="P80" i="40"/>
  <c r="O80" i="40"/>
  <c r="N80" i="40"/>
  <c r="M80" i="40"/>
  <c r="L78" i="40"/>
  <c r="L65" i="40"/>
  <c r="M65" i="40" s="1"/>
  <c r="O64" i="40"/>
  <c r="N64" i="40"/>
  <c r="M64" i="40"/>
  <c r="L64" i="40"/>
  <c r="D26" i="41" l="1"/>
  <c r="D31" i="41" s="1"/>
  <c r="D49" i="41" s="1"/>
  <c r="E26" i="41"/>
  <c r="E31" i="41" s="1"/>
  <c r="E50" i="41" s="1"/>
  <c r="F26" i="41"/>
  <c r="F48" i="41" s="1"/>
  <c r="G26" i="41"/>
  <c r="G31" i="41" s="1"/>
  <c r="G50" i="41" s="1"/>
  <c r="C26" i="41"/>
  <c r="C31" i="41" s="1"/>
  <c r="C50" i="41" s="1"/>
  <c r="G35" i="41"/>
  <c r="J117" i="41"/>
  <c r="J118" i="41" s="1"/>
  <c r="E36" i="41"/>
  <c r="D34" i="41"/>
  <c r="E34" i="41"/>
  <c r="F34" i="41"/>
  <c r="G34" i="41"/>
  <c r="J103" i="41"/>
  <c r="J104" i="41" s="1"/>
  <c r="F35" i="41"/>
  <c r="F36" i="41" s="1"/>
  <c r="F27" i="41"/>
  <c r="E27" i="41"/>
  <c r="E45" i="41" s="1"/>
  <c r="E39" i="41"/>
  <c r="D22" i="41"/>
  <c r="J75" i="41"/>
  <c r="J76" i="41" s="1"/>
  <c r="D35" i="41"/>
  <c r="D36" i="41" s="1"/>
  <c r="D39" i="41"/>
  <c r="J115" i="41"/>
  <c r="J120" i="41"/>
  <c r="J101" i="41"/>
  <c r="J106" i="41"/>
  <c r="J87" i="41"/>
  <c r="J90" i="41"/>
  <c r="J92" i="41"/>
  <c r="J73" i="41"/>
  <c r="J78" i="41"/>
  <c r="J59" i="41"/>
  <c r="J62" i="41"/>
  <c r="J64" i="41"/>
  <c r="D48" i="41" l="1"/>
  <c r="D50" i="41"/>
  <c r="C48" i="41"/>
  <c r="C49" i="41"/>
  <c r="G49" i="41"/>
  <c r="G48" i="41"/>
  <c r="E49" i="41"/>
  <c r="E48" i="41"/>
  <c r="F31" i="41"/>
  <c r="F45" i="41"/>
  <c r="D45" i="41"/>
  <c r="L61" i="40"/>
  <c r="M61" i="40" s="1"/>
  <c r="N61" i="40" s="1"/>
  <c r="O61" i="40" s="1"/>
  <c r="L62" i="40"/>
  <c r="M62" i="40" s="1"/>
  <c r="N62" i="40" s="1"/>
  <c r="O62" i="40" s="1"/>
  <c r="D263" i="40"/>
  <c r="D262" i="40"/>
  <c r="D261" i="40"/>
  <c r="D260" i="40"/>
  <c r="L239" i="40"/>
  <c r="L160" i="40"/>
  <c r="L159" i="40"/>
  <c r="L157" i="40"/>
  <c r="L155" i="40"/>
  <c r="L154" i="40"/>
  <c r="L153" i="40"/>
  <c r="L152" i="40"/>
  <c r="L150" i="40"/>
  <c r="L136" i="40"/>
  <c r="L135" i="40"/>
  <c r="L133" i="40"/>
  <c r="L130" i="40"/>
  <c r="L129" i="40"/>
  <c r="L128" i="40"/>
  <c r="L127" i="40"/>
  <c r="M92" i="40"/>
  <c r="N92" i="40"/>
  <c r="O92" i="40"/>
  <c r="P92" i="40"/>
  <c r="L92" i="40"/>
  <c r="K172" i="40"/>
  <c r="K80" i="40"/>
  <c r="K79" i="40"/>
  <c r="K240" i="40"/>
  <c r="K242" i="40"/>
  <c r="K214" i="40"/>
  <c r="K213" i="40" s="1"/>
  <c r="K217" i="40"/>
  <c r="K216" i="40" s="1"/>
  <c r="K206" i="40"/>
  <c r="K198" i="40"/>
  <c r="K161" i="40"/>
  <c r="K156" i="40"/>
  <c r="K149" i="40"/>
  <c r="K151" i="40" s="1"/>
  <c r="K137" i="40"/>
  <c r="K131" i="40"/>
  <c r="K117" i="40"/>
  <c r="K118" i="40"/>
  <c r="K113" i="40"/>
  <c r="K250" i="40" s="1"/>
  <c r="K91" i="40"/>
  <c r="K58" i="40"/>
  <c r="K44" i="40"/>
  <c r="D120" i="41"/>
  <c r="E120" i="41"/>
  <c r="F120" i="41"/>
  <c r="G120" i="41"/>
  <c r="H120" i="41"/>
  <c r="I120" i="41"/>
  <c r="D115" i="41"/>
  <c r="E115" i="41"/>
  <c r="F115" i="41"/>
  <c r="G115" i="41"/>
  <c r="H115" i="41"/>
  <c r="I115" i="41"/>
  <c r="D106" i="41"/>
  <c r="E106" i="41"/>
  <c r="F106" i="41"/>
  <c r="G106" i="41"/>
  <c r="H106" i="41"/>
  <c r="I106" i="41"/>
  <c r="D101" i="41"/>
  <c r="E101" i="41"/>
  <c r="F101" i="41"/>
  <c r="G101" i="41"/>
  <c r="H101" i="41"/>
  <c r="I101" i="41"/>
  <c r="D92" i="41"/>
  <c r="E92" i="41"/>
  <c r="F92" i="41"/>
  <c r="G92" i="41"/>
  <c r="H92" i="41"/>
  <c r="I92" i="41"/>
  <c r="D90" i="41"/>
  <c r="E90" i="41"/>
  <c r="F90" i="41"/>
  <c r="G90" i="41"/>
  <c r="H90" i="41"/>
  <c r="I90" i="41"/>
  <c r="D87" i="41"/>
  <c r="E87" i="41"/>
  <c r="F87" i="41"/>
  <c r="G87" i="41"/>
  <c r="H87" i="41"/>
  <c r="I87" i="41"/>
  <c r="D78" i="41"/>
  <c r="E78" i="41"/>
  <c r="F78" i="41"/>
  <c r="G78" i="41"/>
  <c r="H78" i="41"/>
  <c r="I78" i="41"/>
  <c r="D73" i="41"/>
  <c r="E73" i="41"/>
  <c r="F73" i="41"/>
  <c r="G73" i="41"/>
  <c r="H73" i="41"/>
  <c r="I73" i="41"/>
  <c r="D64" i="41"/>
  <c r="E64" i="41"/>
  <c r="F64" i="41"/>
  <c r="G64" i="41"/>
  <c r="H64" i="41"/>
  <c r="I64" i="41"/>
  <c r="D62" i="41"/>
  <c r="E62" i="41"/>
  <c r="F62" i="41"/>
  <c r="G62" i="41"/>
  <c r="H62" i="41"/>
  <c r="I62" i="41"/>
  <c r="D59" i="41"/>
  <c r="E59" i="41"/>
  <c r="F59" i="41"/>
  <c r="G59" i="41"/>
  <c r="H59" i="41"/>
  <c r="I59" i="41"/>
  <c r="C103" i="41"/>
  <c r="C104" i="41" s="1"/>
  <c r="D103" i="41"/>
  <c r="D104" i="41" s="1"/>
  <c r="E103" i="41"/>
  <c r="E104" i="41" s="1"/>
  <c r="F103" i="41"/>
  <c r="F104" i="41" s="1"/>
  <c r="G103" i="41"/>
  <c r="G104" i="41" s="1"/>
  <c r="H103" i="41"/>
  <c r="H104" i="41" s="1"/>
  <c r="I103" i="41"/>
  <c r="I104" i="41" s="1"/>
  <c r="C117" i="41"/>
  <c r="C118" i="41" s="1"/>
  <c r="D117" i="41"/>
  <c r="D118" i="41" s="1"/>
  <c r="E117" i="41"/>
  <c r="E118" i="41" s="1"/>
  <c r="F117" i="41"/>
  <c r="F118" i="41" s="1"/>
  <c r="G117" i="41"/>
  <c r="G118" i="41" s="1"/>
  <c r="H117" i="41"/>
  <c r="H118" i="41" s="1"/>
  <c r="I117" i="41"/>
  <c r="I118" i="41" s="1"/>
  <c r="E25" i="41"/>
  <c r="E42" i="41" s="1"/>
  <c r="F25" i="41"/>
  <c r="F42" i="41" s="1"/>
  <c r="G25" i="41"/>
  <c r="G42" i="41" s="1"/>
  <c r="C92" i="41"/>
  <c r="C90" i="41"/>
  <c r="C87" i="41"/>
  <c r="C106" i="41"/>
  <c r="C101" i="41"/>
  <c r="C120" i="41"/>
  <c r="C115" i="41"/>
  <c r="C75" i="41"/>
  <c r="C76" i="41" s="1"/>
  <c r="D75" i="41"/>
  <c r="D76" i="41" s="1"/>
  <c r="E75" i="41"/>
  <c r="E76" i="41" s="1"/>
  <c r="F75" i="41"/>
  <c r="F76" i="41" s="1"/>
  <c r="G75" i="41"/>
  <c r="G76" i="41" s="1"/>
  <c r="H75" i="41"/>
  <c r="H76" i="41" s="1"/>
  <c r="C45" i="41"/>
  <c r="D25" i="41"/>
  <c r="I75" i="41"/>
  <c r="I76" i="41" s="1"/>
  <c r="C73" i="41"/>
  <c r="C78" i="41"/>
  <c r="D43" i="40"/>
  <c r="J80" i="40"/>
  <c r="F49" i="41" l="1"/>
  <c r="F50" i="41"/>
  <c r="D30" i="41"/>
  <c r="D42" i="41"/>
  <c r="G45" i="41"/>
  <c r="G36" i="41"/>
  <c r="K87" i="40"/>
  <c r="K88" i="40" s="1"/>
  <c r="K224" i="40"/>
  <c r="K162" i="40"/>
  <c r="K138" i="40"/>
  <c r="K223" i="40" s="1"/>
  <c r="K218" i="40"/>
  <c r="K241" i="40" s="1"/>
  <c r="K244" i="40" s="1"/>
  <c r="K221" i="40"/>
  <c r="E30" i="41"/>
  <c r="G30" i="41"/>
  <c r="G43" i="41" s="1"/>
  <c r="F30" i="41"/>
  <c r="D176" i="40"/>
  <c r="D201" i="40"/>
  <c r="D193" i="40"/>
  <c r="F43" i="41" l="1"/>
  <c r="F44" i="41"/>
  <c r="E43" i="41"/>
  <c r="E44" i="41"/>
  <c r="D43" i="41"/>
  <c r="D44" i="41"/>
  <c r="G44" i="41"/>
  <c r="K93" i="40"/>
  <c r="K94" i="40" s="1"/>
  <c r="K85" i="40"/>
  <c r="K86" i="40" s="1"/>
  <c r="K225" i="40"/>
  <c r="K247" i="40" s="1"/>
  <c r="K227" i="40"/>
  <c r="K228" i="40"/>
  <c r="K229" i="40"/>
  <c r="K222" i="40"/>
  <c r="M239" i="40"/>
  <c r="N239" i="40" s="1"/>
  <c r="O239" i="40" s="1"/>
  <c r="P239" i="40" s="1"/>
  <c r="K248" i="40" l="1"/>
  <c r="K101" i="40"/>
  <c r="K105" i="40" s="1"/>
  <c r="K106" i="40" s="1"/>
  <c r="K110" i="40" s="1"/>
  <c r="K230" i="40"/>
  <c r="K231" i="40"/>
  <c r="L240" i="40"/>
  <c r="D259" i="40" s="1"/>
  <c r="L113" i="40"/>
  <c r="M113" i="40"/>
  <c r="N113" i="40"/>
  <c r="O113" i="40"/>
  <c r="P113" i="40"/>
  <c r="J172" i="40"/>
  <c r="L114" i="40" l="1"/>
  <c r="K108" i="40"/>
  <c r="K103" i="40"/>
  <c r="K170" i="40"/>
  <c r="K179" i="40" s="1"/>
  <c r="K189" i="40" s="1"/>
  <c r="K209" i="40" s="1"/>
  <c r="M238" i="40"/>
  <c r="M250" i="40" s="1"/>
  <c r="L250" i="40"/>
  <c r="L206" i="40"/>
  <c r="M206" i="40"/>
  <c r="N206" i="40"/>
  <c r="O206" i="40"/>
  <c r="P206" i="40"/>
  <c r="M127" i="40"/>
  <c r="N127" i="40" s="1"/>
  <c r="O127" i="40" s="1"/>
  <c r="P127" i="40" s="1"/>
  <c r="M152" i="40"/>
  <c r="P67" i="40"/>
  <c r="P66" i="40"/>
  <c r="P63" i="40"/>
  <c r="M160" i="40"/>
  <c r="N160" i="40" s="1"/>
  <c r="O160" i="40" s="1"/>
  <c r="P160" i="40" s="1"/>
  <c r="M159" i="40"/>
  <c r="M155" i="40"/>
  <c r="N155" i="40" s="1"/>
  <c r="O155" i="40" s="1"/>
  <c r="P155" i="40" s="1"/>
  <c r="M154" i="40"/>
  <c r="N154" i="40" s="1"/>
  <c r="O154" i="40" s="1"/>
  <c r="P154" i="40" s="1"/>
  <c r="M136" i="40"/>
  <c r="N136" i="40" s="1"/>
  <c r="O136" i="40" s="1"/>
  <c r="P136" i="40" s="1"/>
  <c r="M133" i="40"/>
  <c r="N133" i="40" s="1"/>
  <c r="M130" i="40"/>
  <c r="M129" i="40"/>
  <c r="N129" i="40" s="1"/>
  <c r="O129" i="40" s="1"/>
  <c r="P129" i="40" s="1"/>
  <c r="D118" i="40"/>
  <c r="E118" i="40"/>
  <c r="F118" i="40"/>
  <c r="G118" i="40"/>
  <c r="H118" i="40"/>
  <c r="I118" i="40"/>
  <c r="J118" i="40"/>
  <c r="D172" i="40"/>
  <c r="D80" i="40"/>
  <c r="D79" i="40"/>
  <c r="D157" i="40"/>
  <c r="D131" i="40"/>
  <c r="E217" i="40"/>
  <c r="F217" i="40"/>
  <c r="E214" i="40"/>
  <c r="F214" i="40"/>
  <c r="E192" i="40"/>
  <c r="E172" i="40"/>
  <c r="E179" i="40" s="1"/>
  <c r="E189" i="40" s="1"/>
  <c r="E98" i="40"/>
  <c r="E80" i="40"/>
  <c r="E79" i="40"/>
  <c r="E161" i="40"/>
  <c r="E156" i="40"/>
  <c r="E149" i="40"/>
  <c r="E131" i="40"/>
  <c r="F198" i="40"/>
  <c r="L214" i="40" l="1"/>
  <c r="L213" i="40" s="1"/>
  <c r="L96" i="40" s="1"/>
  <c r="M157" i="40"/>
  <c r="N157" i="40" s="1"/>
  <c r="O157" i="40" s="1"/>
  <c r="P157" i="40" s="1"/>
  <c r="N238" i="40"/>
  <c r="M240" i="40"/>
  <c r="N152" i="40"/>
  <c r="L63" i="40"/>
  <c r="P68" i="40"/>
  <c r="P75" i="40" s="1"/>
  <c r="E87" i="40"/>
  <c r="E85" i="40" s="1"/>
  <c r="E86" i="40" s="1"/>
  <c r="D87" i="40"/>
  <c r="M153" i="40"/>
  <c r="M156" i="40" s="1"/>
  <c r="L156" i="40"/>
  <c r="N130" i="40"/>
  <c r="O130" i="40" s="1"/>
  <c r="P130" i="40" s="1"/>
  <c r="N159" i="40"/>
  <c r="O133" i="40"/>
  <c r="M135" i="40"/>
  <c r="N135" i="40" s="1"/>
  <c r="O135" i="40" s="1"/>
  <c r="P135" i="40" s="1"/>
  <c r="F172" i="40"/>
  <c r="F137" i="40"/>
  <c r="F131" i="40"/>
  <c r="F97" i="40"/>
  <c r="F80" i="40"/>
  <c r="F79" i="40"/>
  <c r="G217" i="40"/>
  <c r="G214" i="40"/>
  <c r="G161" i="40"/>
  <c r="G156" i="40"/>
  <c r="G149" i="40"/>
  <c r="G131" i="40"/>
  <c r="H131" i="40"/>
  <c r="G179" i="40"/>
  <c r="G189" i="40" s="1"/>
  <c r="G198" i="40"/>
  <c r="G80" i="40"/>
  <c r="G79" i="40"/>
  <c r="H80" i="40"/>
  <c r="H79" i="40"/>
  <c r="I80" i="40"/>
  <c r="I79" i="40"/>
  <c r="H217" i="40"/>
  <c r="I217" i="40"/>
  <c r="H214" i="40"/>
  <c r="I214" i="40"/>
  <c r="J214" i="40"/>
  <c r="J213" i="40" s="1"/>
  <c r="L221" i="40" l="1"/>
  <c r="D93" i="40"/>
  <c r="D101" i="40" s="1"/>
  <c r="D85" i="40"/>
  <c r="D86" i="40" s="1"/>
  <c r="L66" i="40"/>
  <c r="P194" i="40"/>
  <c r="P198" i="40" s="1"/>
  <c r="P134" i="40"/>
  <c r="N250" i="40"/>
  <c r="O238" i="40"/>
  <c r="N240" i="40"/>
  <c r="M150" i="40"/>
  <c r="L242" i="40"/>
  <c r="M214" i="40"/>
  <c r="M213" i="40" s="1"/>
  <c r="M96" i="40" s="1"/>
  <c r="O152" i="40"/>
  <c r="N214" i="40"/>
  <c r="N213" i="40" s="1"/>
  <c r="N96" i="40" s="1"/>
  <c r="M66" i="40"/>
  <c r="M63" i="40"/>
  <c r="L67" i="40"/>
  <c r="P77" i="40"/>
  <c r="F87" i="40"/>
  <c r="F85" i="40" s="1"/>
  <c r="F86" i="40" s="1"/>
  <c r="N153" i="40"/>
  <c r="N156" i="40" s="1"/>
  <c r="M128" i="40"/>
  <c r="O159" i="40"/>
  <c r="P133" i="40"/>
  <c r="G87" i="40"/>
  <c r="I87" i="40"/>
  <c r="H87" i="40"/>
  <c r="I131" i="40"/>
  <c r="C44" i="40"/>
  <c r="D44" i="40"/>
  <c r="E44" i="40"/>
  <c r="F44" i="40"/>
  <c r="J217" i="40"/>
  <c r="J79" i="40"/>
  <c r="P87" i="40" l="1"/>
  <c r="P225" i="40" s="1"/>
  <c r="M221" i="40"/>
  <c r="N221" i="40"/>
  <c r="I93" i="40"/>
  <c r="I101" i="40" s="1"/>
  <c r="I85" i="40"/>
  <c r="I86" i="40" s="1"/>
  <c r="H93" i="40"/>
  <c r="H101" i="40" s="1"/>
  <c r="H85" i="40"/>
  <c r="H86" i="40" s="1"/>
  <c r="L68" i="40"/>
  <c r="L75" i="40" s="1"/>
  <c r="G93" i="40"/>
  <c r="G101" i="40" s="1"/>
  <c r="G85" i="40"/>
  <c r="G86" i="40" s="1"/>
  <c r="P158" i="40"/>
  <c r="N150" i="40"/>
  <c r="M242" i="40"/>
  <c r="O250" i="40"/>
  <c r="O240" i="40"/>
  <c r="P238" i="40"/>
  <c r="P152" i="40"/>
  <c r="P214" i="40" s="1"/>
  <c r="P213" i="40" s="1"/>
  <c r="P96" i="40" s="1"/>
  <c r="O214" i="40"/>
  <c r="O213" i="40" s="1"/>
  <c r="O96" i="40" s="1"/>
  <c r="N65" i="40"/>
  <c r="M67" i="40"/>
  <c r="M68" i="40" s="1"/>
  <c r="M75" i="40" s="1"/>
  <c r="N66" i="40"/>
  <c r="N63" i="40"/>
  <c r="O153" i="40"/>
  <c r="O156" i="40" s="1"/>
  <c r="N128" i="40"/>
  <c r="P159" i="40"/>
  <c r="J131" i="40"/>
  <c r="D88" i="40"/>
  <c r="E88" i="40"/>
  <c r="F88" i="40"/>
  <c r="J87" i="40"/>
  <c r="J85" i="40" s="1"/>
  <c r="C87" i="40"/>
  <c r="C225" i="40" s="1"/>
  <c r="C59" i="41"/>
  <c r="E58" i="40"/>
  <c r="E206" i="40"/>
  <c r="E198" i="40"/>
  <c r="E151" i="40"/>
  <c r="E137" i="40"/>
  <c r="G44" i="40"/>
  <c r="H44" i="40"/>
  <c r="I44" i="40"/>
  <c r="J44" i="40"/>
  <c r="H216" i="40"/>
  <c r="I216" i="40"/>
  <c r="J216" i="40"/>
  <c r="J218" i="40" s="1"/>
  <c r="K219" i="40" s="1"/>
  <c r="G216" i="40"/>
  <c r="C116" i="40"/>
  <c r="C117" i="40"/>
  <c r="D117" i="40"/>
  <c r="E117" i="40"/>
  <c r="F117" i="40"/>
  <c r="G117" i="40"/>
  <c r="H117" i="40"/>
  <c r="I117" i="40"/>
  <c r="C118" i="40"/>
  <c r="J117" i="40"/>
  <c r="D242" i="40"/>
  <c r="E242" i="40"/>
  <c r="F242" i="40"/>
  <c r="G242" i="40"/>
  <c r="H242" i="40"/>
  <c r="I242" i="40"/>
  <c r="J242" i="40"/>
  <c r="J221" i="40"/>
  <c r="C213" i="40"/>
  <c r="C221" i="40" s="1"/>
  <c r="D213" i="40"/>
  <c r="E213" i="40"/>
  <c r="F213" i="40"/>
  <c r="G213" i="40"/>
  <c r="H213" i="40"/>
  <c r="I213" i="40"/>
  <c r="C216" i="40"/>
  <c r="D216" i="40"/>
  <c r="E216" i="40"/>
  <c r="F216" i="40"/>
  <c r="C198" i="40"/>
  <c r="D198" i="40"/>
  <c r="I198" i="40"/>
  <c r="J198" i="40"/>
  <c r="H198" i="40"/>
  <c r="C113" i="40"/>
  <c r="C250" i="40" s="1"/>
  <c r="D113" i="40"/>
  <c r="D250" i="40" s="1"/>
  <c r="E113" i="40"/>
  <c r="E250" i="40" s="1"/>
  <c r="F113" i="40"/>
  <c r="F250" i="40" s="1"/>
  <c r="G113" i="40"/>
  <c r="G250" i="40" s="1"/>
  <c r="H113" i="40"/>
  <c r="H250" i="40" s="1"/>
  <c r="I113" i="40"/>
  <c r="I250" i="40" s="1"/>
  <c r="J113" i="40"/>
  <c r="J250" i="40" s="1"/>
  <c r="C243" i="40"/>
  <c r="C242" i="40"/>
  <c r="D240" i="40"/>
  <c r="E240" i="40"/>
  <c r="F240" i="40"/>
  <c r="G240" i="40"/>
  <c r="H240" i="40"/>
  <c r="I240" i="40"/>
  <c r="J240" i="40"/>
  <c r="C240" i="40"/>
  <c r="C206" i="40"/>
  <c r="D206" i="40"/>
  <c r="F206" i="40"/>
  <c r="G206" i="40"/>
  <c r="H206" i="40"/>
  <c r="I206" i="40"/>
  <c r="J206" i="40"/>
  <c r="C161" i="40"/>
  <c r="D161" i="40"/>
  <c r="F161" i="40"/>
  <c r="H161" i="40"/>
  <c r="I161" i="40"/>
  <c r="J161" i="40"/>
  <c r="C156" i="40"/>
  <c r="D156" i="40"/>
  <c r="F156" i="40"/>
  <c r="H156" i="40"/>
  <c r="I156" i="40"/>
  <c r="J156" i="40"/>
  <c r="C149" i="40"/>
  <c r="C151" i="40" s="1"/>
  <c r="D149" i="40"/>
  <c r="D151" i="40" s="1"/>
  <c r="F149" i="40"/>
  <c r="F151" i="40" s="1"/>
  <c r="G151" i="40"/>
  <c r="H149" i="40"/>
  <c r="H151" i="40" s="1"/>
  <c r="I149" i="40"/>
  <c r="I151" i="40" s="1"/>
  <c r="J149" i="40"/>
  <c r="C137" i="40"/>
  <c r="D137" i="40"/>
  <c r="G137" i="40"/>
  <c r="H137" i="40"/>
  <c r="I137" i="40"/>
  <c r="J137" i="40"/>
  <c r="C131" i="40"/>
  <c r="D91" i="40"/>
  <c r="E91" i="40"/>
  <c r="F91" i="40"/>
  <c r="G91" i="40"/>
  <c r="H91" i="40"/>
  <c r="I91" i="40"/>
  <c r="C91" i="40"/>
  <c r="C58" i="40"/>
  <c r="C68" i="40" s="1"/>
  <c r="D58" i="40"/>
  <c r="F58" i="40"/>
  <c r="G58" i="40"/>
  <c r="H58" i="40"/>
  <c r="J91" i="40"/>
  <c r="L80" i="40" l="1"/>
  <c r="K251" i="40"/>
  <c r="L194" i="40"/>
  <c r="L77" i="40"/>
  <c r="D218" i="40"/>
  <c r="G218" i="40"/>
  <c r="G241" i="40" s="1"/>
  <c r="G244" i="40" s="1"/>
  <c r="O221" i="40"/>
  <c r="I221" i="40"/>
  <c r="I218" i="40"/>
  <c r="P221" i="40"/>
  <c r="P230" i="40" s="1"/>
  <c r="H221" i="40"/>
  <c r="H218" i="40"/>
  <c r="H241" i="40" s="1"/>
  <c r="H244" i="40" s="1"/>
  <c r="F221" i="40"/>
  <c r="F218" i="40"/>
  <c r="E221" i="40"/>
  <c r="E218" i="40"/>
  <c r="E241" i="40" s="1"/>
  <c r="E244" i="40" s="1"/>
  <c r="P88" i="40"/>
  <c r="L134" i="40"/>
  <c r="L181" i="40" s="1"/>
  <c r="P161" i="40"/>
  <c r="J225" i="40"/>
  <c r="J230" i="40" s="1"/>
  <c r="M194" i="40"/>
  <c r="M198" i="40" s="1"/>
  <c r="M134" i="40"/>
  <c r="O150" i="40"/>
  <c r="N242" i="40"/>
  <c r="P250" i="40"/>
  <c r="P240" i="40"/>
  <c r="O66" i="40"/>
  <c r="O63" i="40"/>
  <c r="M77" i="40"/>
  <c r="O65" i="40"/>
  <c r="O67" i="40" s="1"/>
  <c r="N67" i="40"/>
  <c r="N68" i="40" s="1"/>
  <c r="N75" i="40" s="1"/>
  <c r="P153" i="40"/>
  <c r="P156" i="40" s="1"/>
  <c r="J151" i="40"/>
  <c r="J224" i="40" s="1"/>
  <c r="J229" i="40" s="1"/>
  <c r="O128" i="40"/>
  <c r="J138" i="40"/>
  <c r="J223" i="40" s="1"/>
  <c r="J227" i="40" s="1"/>
  <c r="F138" i="40"/>
  <c r="F223" i="40" s="1"/>
  <c r="F93" i="40"/>
  <c r="F101" i="40" s="1"/>
  <c r="E93" i="40"/>
  <c r="C93" i="40"/>
  <c r="C94" i="40" s="1"/>
  <c r="E138" i="40"/>
  <c r="E223" i="40" s="1"/>
  <c r="I225" i="40"/>
  <c r="C138" i="40"/>
  <c r="E162" i="40"/>
  <c r="D138" i="40"/>
  <c r="G225" i="40"/>
  <c r="J93" i="40"/>
  <c r="H225" i="40"/>
  <c r="C249" i="40"/>
  <c r="D222" i="40"/>
  <c r="I138" i="40"/>
  <c r="F241" i="40"/>
  <c r="F244" i="40" s="1"/>
  <c r="G221" i="40"/>
  <c r="D221" i="40"/>
  <c r="G138" i="40"/>
  <c r="C218" i="40"/>
  <c r="D225" i="40"/>
  <c r="C230" i="40"/>
  <c r="J88" i="40"/>
  <c r="G88" i="40"/>
  <c r="H138" i="40"/>
  <c r="H88" i="40"/>
  <c r="E224" i="40"/>
  <c r="D224" i="40"/>
  <c r="D162" i="40"/>
  <c r="C224" i="40"/>
  <c r="C228" i="40" s="1"/>
  <c r="C162" i="40"/>
  <c r="F224" i="40"/>
  <c r="F162" i="40"/>
  <c r="I224" i="40"/>
  <c r="I162" i="40"/>
  <c r="G224" i="40"/>
  <c r="G162" i="40"/>
  <c r="H224" i="40"/>
  <c r="H162" i="40"/>
  <c r="F225" i="40"/>
  <c r="C88" i="40"/>
  <c r="E225" i="40"/>
  <c r="I88" i="40"/>
  <c r="I94" i="40"/>
  <c r="J58" i="40"/>
  <c r="I58" i="40"/>
  <c r="L198" i="40" l="1"/>
  <c r="L90" i="40"/>
  <c r="E230" i="40"/>
  <c r="L158" i="40"/>
  <c r="L183" i="40" s="1"/>
  <c r="F227" i="40"/>
  <c r="I228" i="40"/>
  <c r="M87" i="40"/>
  <c r="M225" i="40" s="1"/>
  <c r="I230" i="40"/>
  <c r="E227" i="40"/>
  <c r="F230" i="40"/>
  <c r="F229" i="40"/>
  <c r="E247" i="40"/>
  <c r="H247" i="40"/>
  <c r="L87" i="40"/>
  <c r="L225" i="40" s="1"/>
  <c r="F247" i="40"/>
  <c r="G247" i="40"/>
  <c r="H229" i="40"/>
  <c r="H230" i="40"/>
  <c r="M181" i="40"/>
  <c r="M158" i="40"/>
  <c r="M161" i="40" s="1"/>
  <c r="J86" i="40"/>
  <c r="O68" i="40"/>
  <c r="O75" i="40" s="1"/>
  <c r="O77" i="40" s="1"/>
  <c r="N194" i="40"/>
  <c r="N198" i="40" s="1"/>
  <c r="N134" i="40"/>
  <c r="N181" i="40" s="1"/>
  <c r="J101" i="40"/>
  <c r="J170" i="40" s="1"/>
  <c r="J179" i="40" s="1"/>
  <c r="J189" i="40" s="1"/>
  <c r="P150" i="40"/>
  <c r="P242" i="40" s="1"/>
  <c r="O242" i="40"/>
  <c r="N77" i="40"/>
  <c r="P128" i="40"/>
  <c r="J162" i="40"/>
  <c r="E101" i="40"/>
  <c r="E105" i="40" s="1"/>
  <c r="E106" i="40" s="1"/>
  <c r="E110" i="40" s="1"/>
  <c r="G230" i="40"/>
  <c r="C223" i="40"/>
  <c r="C227" i="40" s="1"/>
  <c r="C163" i="40"/>
  <c r="D223" i="40"/>
  <c r="D227" i="40" s="1"/>
  <c r="D228" i="40"/>
  <c r="J94" i="40"/>
  <c r="D241" i="40"/>
  <c r="D244" i="40" s="1"/>
  <c r="D231" i="40"/>
  <c r="F222" i="40"/>
  <c r="F231" i="40" s="1"/>
  <c r="C229" i="40"/>
  <c r="D229" i="40"/>
  <c r="G223" i="40"/>
  <c r="G227" i="40" s="1"/>
  <c r="I223" i="40"/>
  <c r="I227" i="40" s="1"/>
  <c r="H223" i="40"/>
  <c r="H227" i="40" s="1"/>
  <c r="G229" i="40"/>
  <c r="E248" i="40"/>
  <c r="F248" i="40"/>
  <c r="D94" i="40"/>
  <c r="I222" i="40"/>
  <c r="I231" i="40" s="1"/>
  <c r="I241" i="40"/>
  <c r="I244" i="40" s="1"/>
  <c r="I247" i="40" s="1"/>
  <c r="J222" i="40"/>
  <c r="J231" i="40" s="1"/>
  <c r="J241" i="40"/>
  <c r="J244" i="40" s="1"/>
  <c r="J247" i="40" s="1"/>
  <c r="G222" i="40"/>
  <c r="G231" i="40" s="1"/>
  <c r="G219" i="40"/>
  <c r="G248" i="40"/>
  <c r="H248" i="40"/>
  <c r="I219" i="40"/>
  <c r="C222" i="40"/>
  <c r="C231" i="40" s="1"/>
  <c r="C241" i="40"/>
  <c r="C244" i="40" s="1"/>
  <c r="D219" i="40"/>
  <c r="E219" i="40"/>
  <c r="E222" i="40"/>
  <c r="E231" i="40" s="1"/>
  <c r="J219" i="40"/>
  <c r="F219" i="40"/>
  <c r="H219" i="40"/>
  <c r="H222" i="40"/>
  <c r="H231" i="40" s="1"/>
  <c r="I229" i="40"/>
  <c r="G228" i="40"/>
  <c r="D230" i="40"/>
  <c r="H228" i="40"/>
  <c r="J228" i="40"/>
  <c r="F228" i="40"/>
  <c r="D105" i="40"/>
  <c r="D251" i="40" s="1"/>
  <c r="D103" i="40"/>
  <c r="E94" i="40"/>
  <c r="F94" i="40"/>
  <c r="C101" i="40"/>
  <c r="H94" i="40"/>
  <c r="G94" i="40"/>
  <c r="E229" i="40"/>
  <c r="E228" i="40"/>
  <c r="I103" i="40"/>
  <c r="C64" i="41"/>
  <c r="C62" i="41"/>
  <c r="L161" i="40" l="1"/>
  <c r="N87" i="40"/>
  <c r="N225" i="40" s="1"/>
  <c r="M88" i="40"/>
  <c r="L88" i="40"/>
  <c r="O134" i="40"/>
  <c r="O181" i="40" s="1"/>
  <c r="D248" i="40"/>
  <c r="D247" i="40"/>
  <c r="O194" i="40"/>
  <c r="O198" i="40" s="1"/>
  <c r="L230" i="40"/>
  <c r="M230" i="40"/>
  <c r="M183" i="40"/>
  <c r="N158" i="40"/>
  <c r="N183" i="40" s="1"/>
  <c r="J103" i="40"/>
  <c r="I105" i="40"/>
  <c r="I251" i="40" s="1"/>
  <c r="C248" i="40"/>
  <c r="C247" i="40"/>
  <c r="J248" i="40"/>
  <c r="I248" i="40"/>
  <c r="F103" i="40"/>
  <c r="F105" i="40"/>
  <c r="F251" i="40" s="1"/>
  <c r="D179" i="40"/>
  <c r="D189" i="40" s="1"/>
  <c r="D209" i="40" s="1"/>
  <c r="E114" i="40"/>
  <c r="D106" i="40"/>
  <c r="D108" i="40"/>
  <c r="C105" i="40"/>
  <c r="C251" i="40" s="1"/>
  <c r="C103" i="40"/>
  <c r="G103" i="40"/>
  <c r="G105" i="40"/>
  <c r="G251" i="40" s="1"/>
  <c r="E103" i="40"/>
  <c r="E251" i="40"/>
  <c r="H105" i="40"/>
  <c r="H251" i="40" s="1"/>
  <c r="H103" i="40"/>
  <c r="J105" i="40"/>
  <c r="C36" i="41"/>
  <c r="C34" i="41"/>
  <c r="C25" i="41"/>
  <c r="C42" i="41" s="1"/>
  <c r="K114" i="40" l="1"/>
  <c r="O87" i="40"/>
  <c r="O225" i="40" s="1"/>
  <c r="O230" i="40" s="1"/>
  <c r="P181" i="40"/>
  <c r="O158" i="40"/>
  <c r="O183" i="40" s="1"/>
  <c r="N161" i="40"/>
  <c r="N88" i="40"/>
  <c r="N230" i="40"/>
  <c r="J251" i="40"/>
  <c r="I179" i="40"/>
  <c r="J114" i="40"/>
  <c r="I108" i="40"/>
  <c r="I106" i="40"/>
  <c r="D110" i="40"/>
  <c r="H106" i="40"/>
  <c r="H179" i="40"/>
  <c r="H108" i="40"/>
  <c r="I114" i="40"/>
  <c r="E108" i="40"/>
  <c r="F114" i="40"/>
  <c r="C106" i="40"/>
  <c r="C108" i="40"/>
  <c r="D114" i="40"/>
  <c r="C170" i="40"/>
  <c r="C179" i="40" s="1"/>
  <c r="C189" i="40" s="1"/>
  <c r="C209" i="40" s="1"/>
  <c r="C211" i="40" s="1"/>
  <c r="D211" i="40" s="1"/>
  <c r="H114" i="40"/>
  <c r="G106" i="40"/>
  <c r="G108" i="40"/>
  <c r="F106" i="40"/>
  <c r="F108" i="40"/>
  <c r="F179" i="40"/>
  <c r="G114" i="40"/>
  <c r="J108" i="40"/>
  <c r="J106" i="40"/>
  <c r="C30" i="41"/>
  <c r="O161" i="40" l="1"/>
  <c r="P183" i="40"/>
  <c r="O88" i="40"/>
  <c r="C44" i="41"/>
  <c r="C43" i="41"/>
  <c r="F189" i="40"/>
  <c r="F209" i="40" s="1"/>
  <c r="I189" i="40"/>
  <c r="I209" i="40" s="1"/>
  <c r="H189" i="40"/>
  <c r="H209" i="40" s="1"/>
  <c r="G209" i="40"/>
  <c r="I110" i="40"/>
  <c r="C110" i="40"/>
  <c r="C246" i="40"/>
  <c r="F110" i="40"/>
  <c r="J110" i="40"/>
  <c r="G110" i="40"/>
  <c r="H110" i="40"/>
  <c r="K111" i="40" l="1"/>
  <c r="E209" i="40"/>
  <c r="E211" i="40" s="1"/>
  <c r="J209" i="40"/>
  <c r="J111" i="40"/>
  <c r="E111" i="40"/>
  <c r="D111" i="40"/>
  <c r="C236" i="40"/>
  <c r="F111" i="40"/>
  <c r="H111" i="40"/>
  <c r="G111" i="40"/>
  <c r="I111" i="40"/>
  <c r="F211" i="40" l="1"/>
  <c r="G211" i="40" l="1"/>
  <c r="H211" i="40" l="1"/>
  <c r="I210" i="40" l="1"/>
  <c r="I211" i="40" s="1"/>
  <c r="J210" i="40" l="1"/>
  <c r="J211" i="40" s="1"/>
  <c r="K210" i="40" s="1"/>
  <c r="K211" i="40" s="1"/>
  <c r="L210" i="40" s="1"/>
  <c r="L171" i="40" l="1"/>
  <c r="L126" i="40" s="1"/>
  <c r="L93" i="40"/>
  <c r="L94" i="40" l="1"/>
  <c r="L101" i="40"/>
  <c r="M90" i="40"/>
  <c r="L131" i="40"/>
  <c r="M171" i="40" l="1"/>
  <c r="M126" i="40" s="1"/>
  <c r="M93" i="40"/>
  <c r="L170" i="40"/>
  <c r="L179" i="40" s="1"/>
  <c r="L102" i="40"/>
  <c r="L188" i="40" s="1"/>
  <c r="L105" i="40" l="1"/>
  <c r="L189" i="40"/>
  <c r="L209" i="40" s="1"/>
  <c r="L211" i="40" s="1"/>
  <c r="L132" i="40" s="1"/>
  <c r="M101" i="40"/>
  <c r="M94" i="40"/>
  <c r="N90" i="40"/>
  <c r="M131" i="40"/>
  <c r="L108" i="40" l="1"/>
  <c r="L149" i="40"/>
  <c r="L251" i="40" s="1"/>
  <c r="M114" i="40"/>
  <c r="L106" i="40"/>
  <c r="L110" i="40" s="1"/>
  <c r="L111" i="40" s="1"/>
  <c r="M210" i="40"/>
  <c r="M170" i="40"/>
  <c r="M179" i="40" s="1"/>
  <c r="M102" i="40"/>
  <c r="M188" i="40" s="1"/>
  <c r="N93" i="40"/>
  <c r="N171" i="40"/>
  <c r="N126" i="40" s="1"/>
  <c r="M189" i="40" l="1"/>
  <c r="M209" i="40" s="1"/>
  <c r="M211" i="40" s="1"/>
  <c r="N210" i="40" s="1"/>
  <c r="L246" i="40"/>
  <c r="L151" i="40"/>
  <c r="L224" i="40" s="1"/>
  <c r="M105" i="40"/>
  <c r="M106" i="40" s="1"/>
  <c r="L212" i="40"/>
  <c r="L137" i="40"/>
  <c r="L138" i="40" s="1"/>
  <c r="L217" i="40"/>
  <c r="O90" i="40"/>
  <c r="N131" i="40"/>
  <c r="N94" i="40"/>
  <c r="N101" i="40"/>
  <c r="L223" i="40" l="1"/>
  <c r="L227" i="40" s="1"/>
  <c r="M108" i="40"/>
  <c r="L228" i="40"/>
  <c r="L229" i="40"/>
  <c r="M132" i="40"/>
  <c r="M217" i="40" s="1"/>
  <c r="N114" i="40"/>
  <c r="M149" i="40"/>
  <c r="M251" i="40" s="1"/>
  <c r="L162" i="40"/>
  <c r="L249" i="40"/>
  <c r="L216" i="40"/>
  <c r="L218" i="40" s="1"/>
  <c r="O171" i="40"/>
  <c r="O126" i="40" s="1"/>
  <c r="O93" i="40"/>
  <c r="N170" i="40"/>
  <c r="N179" i="40" s="1"/>
  <c r="N102" i="40"/>
  <c r="N188" i="40" s="1"/>
  <c r="M246" i="40"/>
  <c r="M110" i="40"/>
  <c r="M111" i="40" s="1"/>
  <c r="L222" i="40" l="1"/>
  <c r="L231" i="40" s="1"/>
  <c r="L219" i="40"/>
  <c r="M212" i="40"/>
  <c r="M137" i="40"/>
  <c r="M138" i="40" s="1"/>
  <c r="L241" i="40"/>
  <c r="M151" i="40"/>
  <c r="M224" i="40" s="1"/>
  <c r="N189" i="40"/>
  <c r="N209" i="40" s="1"/>
  <c r="N211" i="40" s="1"/>
  <c r="O94" i="40"/>
  <c r="O101" i="40"/>
  <c r="M216" i="40"/>
  <c r="M218" i="40" s="1"/>
  <c r="M222" i="40" s="1"/>
  <c r="N105" i="40"/>
  <c r="P90" i="40"/>
  <c r="O131" i="40"/>
  <c r="L247" i="40" l="1"/>
  <c r="M223" i="40"/>
  <c r="M227" i="40" s="1"/>
  <c r="M249" i="40"/>
  <c r="M162" i="40"/>
  <c r="M229" i="40"/>
  <c r="M228" i="40"/>
  <c r="M219" i="40"/>
  <c r="M241" i="40"/>
  <c r="M244" i="40" s="1"/>
  <c r="M231" i="40"/>
  <c r="O170" i="40"/>
  <c r="O179" i="40" s="1"/>
  <c r="O102" i="40"/>
  <c r="O188" i="40" s="1"/>
  <c r="P171" i="40"/>
  <c r="P126" i="40" s="1"/>
  <c r="P131" i="40" s="1"/>
  <c r="P93" i="40"/>
  <c r="N108" i="40"/>
  <c r="O114" i="40"/>
  <c r="N106" i="40"/>
  <c r="N149" i="40"/>
  <c r="O210" i="40"/>
  <c r="N132" i="40"/>
  <c r="M247" i="40" l="1"/>
  <c r="M248" i="40"/>
  <c r="O189" i="40"/>
  <c r="O209" i="40" s="1"/>
  <c r="O211" i="40" s="1"/>
  <c r="P210" i="40" s="1"/>
  <c r="O105" i="40"/>
  <c r="O108" i="40" s="1"/>
  <c r="P101" i="40"/>
  <c r="P94" i="40"/>
  <c r="N246" i="40"/>
  <c r="N110" i="40"/>
  <c r="N111" i="40" s="1"/>
  <c r="N212" i="40"/>
  <c r="N137" i="40"/>
  <c r="N138" i="40" s="1"/>
  <c r="N217" i="40"/>
  <c r="N251" i="40"/>
  <c r="N151" i="40"/>
  <c r="N224" i="40" s="1"/>
  <c r="N223" i="40" l="1"/>
  <c r="N227" i="40" s="1"/>
  <c r="O149" i="40"/>
  <c r="O151" i="40" s="1"/>
  <c r="O224" i="40" s="1"/>
  <c r="N229" i="40"/>
  <c r="N228" i="40"/>
  <c r="O132" i="40"/>
  <c r="O212" i="40" s="1"/>
  <c r="O106" i="40"/>
  <c r="O110" i="40" s="1"/>
  <c r="O111" i="40" s="1"/>
  <c r="P114" i="40"/>
  <c r="N249" i="40"/>
  <c r="N162" i="40"/>
  <c r="N216" i="40"/>
  <c r="N218" i="40" s="1"/>
  <c r="N222" i="40" s="1"/>
  <c r="P102" i="40"/>
  <c r="P188" i="40" s="1"/>
  <c r="P170" i="40"/>
  <c r="P179" i="40" s="1"/>
  <c r="O251" i="40" l="1"/>
  <c r="P189" i="40"/>
  <c r="P209" i="40" s="1"/>
  <c r="P211" i="40" s="1"/>
  <c r="P132" i="40" s="1"/>
  <c r="P137" i="40" s="1"/>
  <c r="P138" i="40" s="1"/>
  <c r="O217" i="40"/>
  <c r="O137" i="40"/>
  <c r="O138" i="40" s="1"/>
  <c r="O229" i="40"/>
  <c r="O228" i="40"/>
  <c r="P105" i="40"/>
  <c r="P149" i="40" s="1"/>
  <c r="P151" i="40" s="1"/>
  <c r="P224" i="40" s="1"/>
  <c r="N219" i="40"/>
  <c r="N231" i="40"/>
  <c r="N241" i="40"/>
  <c r="N244" i="40" s="1"/>
  <c r="O246" i="40"/>
  <c r="O162" i="40"/>
  <c r="O249" i="40"/>
  <c r="O223" i="40" l="1"/>
  <c r="O227" i="40" s="1"/>
  <c r="P223" i="40"/>
  <c r="P227" i="40" s="1"/>
  <c r="N247" i="40"/>
  <c r="N248" i="40"/>
  <c r="O216" i="40"/>
  <c r="O218" i="40" s="1"/>
  <c r="O222" i="40" s="1"/>
  <c r="O231" i="40" s="1"/>
  <c r="P212" i="40"/>
  <c r="P217" i="40"/>
  <c r="P216" i="40" s="1"/>
  <c r="P218" i="40" s="1"/>
  <c r="P222" i="40" s="1"/>
  <c r="P108" i="40"/>
  <c r="P106" i="40"/>
  <c r="P110" i="40" s="1"/>
  <c r="P111" i="40" s="1"/>
  <c r="P229" i="40"/>
  <c r="P228" i="40"/>
  <c r="P251" i="40"/>
  <c r="P249" i="40"/>
  <c r="P162" i="40"/>
  <c r="O241" i="40" l="1"/>
  <c r="O244" i="40" s="1"/>
  <c r="O247" i="40" s="1"/>
  <c r="O219" i="40"/>
  <c r="P246" i="40"/>
  <c r="P219" i="40"/>
  <c r="P241" i="40"/>
  <c r="P231" i="40"/>
  <c r="O248" i="40" l="1"/>
  <c r="P244" i="40"/>
  <c r="D266" i="40"/>
  <c r="P248" i="40" l="1"/>
  <c r="P247"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26" authorId="0" shapeId="0" xr:uid="{4FF48D18-B7B0-4249-835D-2BD64D9D8DEF}">
      <text>
        <r>
          <rPr>
            <b/>
            <sz val="10"/>
            <color rgb="FFAD9750"/>
            <rFont val="Tahoma"/>
            <family val="2"/>
          </rPr>
          <t>Tenvalue notes &amp; explanations....</t>
        </r>
      </text>
    </comment>
    <comment ref="P60" authorId="0" shapeId="0" xr:uid="{62A8CF6B-196B-4871-B0A9-8C430F666307}">
      <text>
        <r>
          <rPr>
            <b/>
            <sz val="9"/>
            <color indexed="81"/>
            <rFont val="Tahoma"/>
            <family val="2"/>
          </rPr>
          <t>Tenvalue:</t>
        </r>
        <r>
          <rPr>
            <sz val="9"/>
            <color indexed="81"/>
            <rFont val="Tahoma"/>
            <family val="2"/>
          </rPr>
          <t xml:space="preserve">
Input according to BP </t>
        </r>
      </text>
    </comment>
    <comment ref="P78" authorId="0" shapeId="0" xr:uid="{6ACBF876-AF53-4F05-98A4-6B3959C3C542}">
      <text>
        <r>
          <rPr>
            <b/>
            <sz val="9"/>
            <color indexed="81"/>
            <rFont val="Tahoma"/>
            <family val="2"/>
          </rPr>
          <t>Tenvalue:</t>
        </r>
        <r>
          <rPr>
            <sz val="9"/>
            <color indexed="81"/>
            <rFont val="Tahoma"/>
            <family val="2"/>
          </rPr>
          <t xml:space="preserve">
Reduction in personnel expenses due to increased cost structure optimisation in line with the Business Plan</t>
        </r>
      </text>
    </comment>
    <comment ref="J98" authorId="0" shapeId="0" xr:uid="{2EB74B08-F4A5-43B5-968C-87313F9E8065}">
      <text>
        <r>
          <rPr>
            <b/>
            <sz val="9"/>
            <color indexed="81"/>
            <rFont val="Tahoma"/>
            <family val="2"/>
          </rPr>
          <t>Tenvalue:</t>
        </r>
        <r>
          <rPr>
            <sz val="9"/>
            <color indexed="81"/>
            <rFont val="Tahoma"/>
            <family val="2"/>
          </rPr>
          <t xml:space="preserve">
FX</t>
        </r>
      </text>
    </comment>
    <comment ref="B116" authorId="0" shapeId="0" xr:uid="{A06D9A8E-2E6C-440D-8489-492E9AF7616D}">
      <text>
        <r>
          <rPr>
            <b/>
            <sz val="9"/>
            <color indexed="81"/>
            <rFont val="Tahoma"/>
            <family val="2"/>
          </rPr>
          <t xml:space="preserve">Tenvalue:
</t>
        </r>
        <r>
          <rPr>
            <sz val="9"/>
            <color indexed="81"/>
            <rFont val="Tahoma"/>
            <family val="2"/>
          </rPr>
          <t xml:space="preserve">Days Sales Of Inventory
</t>
        </r>
      </text>
    </comment>
    <comment ref="B117" authorId="0" shapeId="0" xr:uid="{AB8DAFE3-A3EE-4015-AF75-E128056DE15A}">
      <text>
        <r>
          <rPr>
            <b/>
            <sz val="9"/>
            <color indexed="81"/>
            <rFont val="Tahoma"/>
            <family val="2"/>
          </rPr>
          <t>Tenvalue:</t>
        </r>
        <r>
          <rPr>
            <sz val="9"/>
            <color indexed="81"/>
            <rFont val="Tahoma"/>
            <family val="2"/>
          </rPr>
          <t xml:space="preserve">
Days Sales Outstanding</t>
        </r>
      </text>
    </comment>
    <comment ref="B118" authorId="0" shapeId="0" xr:uid="{6257877C-2ED6-4565-8ACA-126776BD9508}">
      <text>
        <r>
          <rPr>
            <b/>
            <sz val="9"/>
            <color indexed="81"/>
            <rFont val="Tahoma"/>
            <family val="2"/>
          </rPr>
          <t>Tenvalue:</t>
        </r>
        <r>
          <rPr>
            <sz val="9"/>
            <color indexed="81"/>
            <rFont val="Tahoma"/>
            <family val="2"/>
          </rPr>
          <t xml:space="preserve">
Days Payable Outstanding</t>
        </r>
      </text>
    </comment>
    <comment ref="L238" authorId="0" shapeId="0" xr:uid="{28968EBD-3A08-4FCB-8940-8F888A3470D5}">
      <text>
        <r>
          <rPr>
            <b/>
            <sz val="9"/>
            <color indexed="81"/>
            <rFont val="Tahoma"/>
            <family val="2"/>
          </rPr>
          <t xml:space="preserve">Tenvalue:
</t>
        </r>
        <r>
          <rPr>
            <sz val="9"/>
            <color indexed="81"/>
            <rFont val="Tahoma"/>
            <family val="2"/>
          </rPr>
          <t>As of May 21, 2026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3" authorId="0" shapeId="0" xr:uid="{49640D27-1A03-49F9-A5B6-DD8561FBB6E8}">
      <text>
        <r>
          <rPr>
            <b/>
            <sz val="9"/>
            <color indexed="81"/>
            <rFont val="Tahoma"/>
            <family val="2"/>
          </rPr>
          <t>Tenvalue:</t>
        </r>
        <r>
          <rPr>
            <sz val="9"/>
            <color indexed="81"/>
            <rFont val="Tahoma"/>
            <family val="2"/>
          </rPr>
          <t xml:space="preserve">
As of May 21, 2026</t>
        </r>
      </text>
    </comment>
    <comment ref="C27" authorId="0" shapeId="0" xr:uid="{9108D9CC-7629-421D-BE8C-95312F25A45F}">
      <text>
        <r>
          <rPr>
            <b/>
            <sz val="9"/>
            <color indexed="81"/>
            <rFont val="Tahoma"/>
            <family val="2"/>
          </rPr>
          <t>Tenvalue:</t>
        </r>
        <r>
          <rPr>
            <sz val="9"/>
            <color indexed="81"/>
            <rFont val="Tahoma"/>
            <family val="2"/>
          </rPr>
          <t xml:space="preserve">
including leases</t>
        </r>
      </text>
    </comment>
    <comment ref="D27" authorId="0" shapeId="0" xr:uid="{323A2B31-E4BD-4762-A050-39A0E2FA030A}">
      <text>
        <r>
          <rPr>
            <b/>
            <sz val="9"/>
            <color indexed="81"/>
            <rFont val="Tahoma"/>
            <family val="2"/>
          </rPr>
          <t>Tenvalue:</t>
        </r>
        <r>
          <rPr>
            <sz val="9"/>
            <color indexed="81"/>
            <rFont val="Tahoma"/>
            <family val="2"/>
          </rPr>
          <t xml:space="preserve">
including leases</t>
        </r>
      </text>
    </comment>
    <comment ref="C35" authorId="0" shapeId="0" xr:uid="{0AEAC30C-2E6E-4DEC-829B-A2395D821142}">
      <text>
        <r>
          <rPr>
            <b/>
            <sz val="9"/>
            <color indexed="81"/>
            <rFont val="Tahoma"/>
            <family val="2"/>
          </rPr>
          <t>Tenvalue:</t>
        </r>
        <r>
          <rPr>
            <sz val="9"/>
            <color indexed="81"/>
            <rFont val="Tahoma"/>
            <family val="2"/>
          </rPr>
          <t xml:space="preserve">
EBITA</t>
        </r>
      </text>
    </comment>
    <comment ref="D35" authorId="0" shapeId="0" xr:uid="{73EDDFF2-62DE-4EE6-B5F1-5EA68A495F33}">
      <text>
        <r>
          <rPr>
            <b/>
            <sz val="9"/>
            <color indexed="81"/>
            <rFont val="Tahoma"/>
            <family val="2"/>
          </rPr>
          <t>Tenvalue:</t>
        </r>
        <r>
          <rPr>
            <sz val="9"/>
            <color indexed="81"/>
            <rFont val="Tahoma"/>
            <family val="2"/>
          </rPr>
          <t xml:space="preserve">
Adjusted for D&amp;A</t>
        </r>
      </text>
    </comment>
  </commentList>
</comments>
</file>

<file path=xl/sharedStrings.xml><?xml version="1.0" encoding="utf-8"?>
<sst xmlns="http://schemas.openxmlformats.org/spreadsheetml/2006/main" count="309" uniqueCount="229">
  <si>
    <t>EBITDA</t>
  </si>
  <si>
    <t>EBIT</t>
  </si>
  <si>
    <t>EBIT Margin %</t>
  </si>
  <si>
    <t>Income tax for the period</t>
  </si>
  <si>
    <t>Tax rate %</t>
  </si>
  <si>
    <t>Profit Margin %</t>
  </si>
  <si>
    <t>Earnings per share</t>
  </si>
  <si>
    <t>EPS growth %</t>
  </si>
  <si>
    <t>Dividend paid per share</t>
  </si>
  <si>
    <t>Dividend payout %</t>
  </si>
  <si>
    <t>Assets</t>
  </si>
  <si>
    <t xml:space="preserve">   Total non-current assets</t>
  </si>
  <si>
    <t xml:space="preserve">      Cash and cash equivalents</t>
  </si>
  <si>
    <t xml:space="preserve">   Total current assets </t>
  </si>
  <si>
    <t xml:space="preserve">Total assets </t>
  </si>
  <si>
    <t>Equity and liabilities</t>
  </si>
  <si>
    <t xml:space="preserve">   Total equity</t>
  </si>
  <si>
    <t xml:space="preserve">   Total non-current liabilities</t>
  </si>
  <si>
    <t xml:space="preserve">   Total current liabilities</t>
  </si>
  <si>
    <t>Total equity and liabilities</t>
  </si>
  <si>
    <t>Cash flow from operating activities before changes in WC</t>
  </si>
  <si>
    <t>Changes in working capital</t>
  </si>
  <si>
    <t>Cash flow from operating activities</t>
  </si>
  <si>
    <t>Cash flows from investing activities</t>
  </si>
  <si>
    <t>Cash flows from financing activities</t>
  </si>
  <si>
    <t>Accumulated cash flow</t>
  </si>
  <si>
    <t>Gross Debt</t>
  </si>
  <si>
    <t>Gross Cash</t>
  </si>
  <si>
    <t xml:space="preserve">Net Debt </t>
  </si>
  <si>
    <t>Increase in Debt</t>
  </si>
  <si>
    <t>Price</t>
  </si>
  <si>
    <t>Market Cap</t>
  </si>
  <si>
    <t>Net Financial Debt</t>
  </si>
  <si>
    <t>P/E</t>
  </si>
  <si>
    <t>EV/EBITDA</t>
  </si>
  <si>
    <t>P/B</t>
  </si>
  <si>
    <t>Dividend Yield %</t>
  </si>
  <si>
    <t>ROE</t>
  </si>
  <si>
    <t>Consolidated</t>
  </si>
  <si>
    <t>Total debt</t>
  </si>
  <si>
    <t>Equity</t>
  </si>
  <si>
    <t>TD/Assets</t>
  </si>
  <si>
    <t>TD/Equity</t>
  </si>
  <si>
    <t>Total Revenues</t>
  </si>
  <si>
    <t xml:space="preserve">   Equity</t>
  </si>
  <si>
    <t>Net debt (net cash)</t>
  </si>
  <si>
    <t>2026E</t>
  </si>
  <si>
    <t>TD/EBITDA</t>
  </si>
  <si>
    <t>ND/EBITDA</t>
  </si>
  <si>
    <t>EV/EBIT</t>
  </si>
  <si>
    <t>In millions of EUR, except per share data</t>
  </si>
  <si>
    <t>Capitalization ratio</t>
  </si>
  <si>
    <t>Weighted average number of shares</t>
  </si>
  <si>
    <t>2027E</t>
  </si>
  <si>
    <t xml:space="preserve">Historical data </t>
  </si>
  <si>
    <t>Lookout for key notes / explanations</t>
  </si>
  <si>
    <t>Revenue</t>
  </si>
  <si>
    <t>DSO</t>
  </si>
  <si>
    <t>DPO</t>
  </si>
  <si>
    <t>Deferred tax assets</t>
  </si>
  <si>
    <t>Cash and cash equivalents</t>
  </si>
  <si>
    <t>Deferred tax liabilities</t>
  </si>
  <si>
    <t>Intangible assets</t>
  </si>
  <si>
    <t>EBITDA Margin %</t>
  </si>
  <si>
    <t>In millions, except per share data</t>
  </si>
  <si>
    <t>Price (at end of FY)</t>
  </si>
  <si>
    <t>Current price</t>
  </si>
  <si>
    <t>Market Cap (at end of FY)</t>
  </si>
  <si>
    <t>Investments in associates</t>
  </si>
  <si>
    <t>Investments in minorities</t>
  </si>
  <si>
    <t>Enterprise Value (at end of FY)</t>
  </si>
  <si>
    <t>Revenues</t>
  </si>
  <si>
    <t>EBIT (Operating profit/loss)</t>
  </si>
  <si>
    <t xml:space="preserve"> Operating margin</t>
  </si>
  <si>
    <t>EBITDA margin</t>
  </si>
  <si>
    <t>Net earnings (loss) attributable to the Company</t>
  </si>
  <si>
    <t>Operating Cash Flow</t>
  </si>
  <si>
    <t>Capex</t>
  </si>
  <si>
    <t xml:space="preserve">P/E </t>
  </si>
  <si>
    <t xml:space="preserve">EV/ EBIT </t>
  </si>
  <si>
    <t>Price 12/31 of given year</t>
  </si>
  <si>
    <t>EBIT margin</t>
  </si>
  <si>
    <t>NFD/EBITDA</t>
  </si>
  <si>
    <t>Reserves</t>
  </si>
  <si>
    <t>Other current liabilities</t>
  </si>
  <si>
    <t>DIO</t>
  </si>
  <si>
    <t>2028E</t>
  </si>
  <si>
    <t>2029E</t>
  </si>
  <si>
    <t>Revenue by geographical area</t>
  </si>
  <si>
    <t>Other operating expenses</t>
  </si>
  <si>
    <t>Profit attributable to the Parent</t>
  </si>
  <si>
    <t>Consolidated profit for the year</t>
  </si>
  <si>
    <t>Property, plant and equipment</t>
  </si>
  <si>
    <t>Non-controlling interests</t>
  </si>
  <si>
    <t>Provisions</t>
  </si>
  <si>
    <t>Interest paid</t>
  </si>
  <si>
    <t>Interest received</t>
  </si>
  <si>
    <t>Other financial assets</t>
  </si>
  <si>
    <t xml:space="preserve"> (+) Net Financial Debt</t>
  </si>
  <si>
    <t>(-) Associates /  JVs</t>
  </si>
  <si>
    <r>
      <rPr>
        <sz val="11"/>
        <color rgb="FFAD9750"/>
        <rFont val="Aptos Narrow"/>
        <family val="2"/>
      </rPr>
      <t>Σ</t>
    </r>
    <r>
      <rPr>
        <sz val="7.7"/>
        <color rgb="FFAD9750"/>
        <rFont val="Cambria"/>
        <family val="2"/>
      </rPr>
      <t xml:space="preserve"> </t>
    </r>
    <r>
      <rPr>
        <sz val="11"/>
        <color rgb="FFAD9750"/>
        <rFont val="Cambria"/>
        <family val="2"/>
        <scheme val="major"/>
      </rPr>
      <t>Enterprise Value</t>
    </r>
  </si>
  <si>
    <t>Personnel expenses</t>
  </si>
  <si>
    <t xml:space="preserve">     - Financial expenses</t>
  </si>
  <si>
    <t xml:space="preserve">     + Financial income</t>
  </si>
  <si>
    <t>Result before tax</t>
  </si>
  <si>
    <t>Depreciation and amortisation</t>
  </si>
  <si>
    <t>/ sales</t>
  </si>
  <si>
    <t>Weighted average number of shares (M)</t>
  </si>
  <si>
    <t>Trade receivables</t>
  </si>
  <si>
    <t>Share capital</t>
  </si>
  <si>
    <t>Treasury shares</t>
  </si>
  <si>
    <t>Consoldiated profit attributable to shareholders</t>
  </si>
  <si>
    <t>Financial liabilities</t>
  </si>
  <si>
    <t>Trade payables</t>
  </si>
  <si>
    <t>Result from sales of non-current assets and subsidiaries</t>
  </si>
  <si>
    <t>Tax paid</t>
  </si>
  <si>
    <t>Investments in property, plant and equipment</t>
  </si>
  <si>
    <t>Disposal of property, plant and equipment</t>
  </si>
  <si>
    <t>Investments in other financial assets and associates</t>
  </si>
  <si>
    <t>Investments in intangible assets</t>
  </si>
  <si>
    <t>Acquisition of subsidiaries, net of cash and cash equivalents acquired</t>
  </si>
  <si>
    <t>Increase in financial liabilities</t>
  </si>
  <si>
    <t>Sale of treasury shares</t>
  </si>
  <si>
    <t>Dividends</t>
  </si>
  <si>
    <t>Foreign exchange differences on cash and cash equivalents</t>
  </si>
  <si>
    <t>Cash and cash equivalents at the beginning of the period</t>
  </si>
  <si>
    <t>Disposal of intangible assets</t>
  </si>
  <si>
    <t>Disposal of other financial assets and associates</t>
  </si>
  <si>
    <t>Repayment of financial liabilities</t>
  </si>
  <si>
    <t>Purchase of treasury shares</t>
  </si>
  <si>
    <t>Change in cash and cash equivalents</t>
  </si>
  <si>
    <t>(+) Minorities</t>
  </si>
  <si>
    <t>Sale of subsidiaries</t>
  </si>
  <si>
    <t>Leases</t>
  </si>
  <si>
    <t>Change in trade and other receivables</t>
  </si>
  <si>
    <t>Accrued income and prepaid expenses</t>
  </si>
  <si>
    <t>Catenon - Key Financial Data</t>
  </si>
  <si>
    <t>Catenon - Consolidated Income Statement</t>
  </si>
  <si>
    <t>Catenon - Consolidated Balance Sheet</t>
  </si>
  <si>
    <t xml:space="preserve">Catenon - Valuation </t>
  </si>
  <si>
    <t>Catenon - Expected IRR</t>
  </si>
  <si>
    <t>Catenon - Consolidated Cashflow Statement</t>
  </si>
  <si>
    <t>Catenon - Peer Analysis</t>
  </si>
  <si>
    <t>Short-term financial assets</t>
  </si>
  <si>
    <t>Adjustments change in value</t>
  </si>
  <si>
    <t>Grants, donations and legacies</t>
  </si>
  <si>
    <t>Accrued liabilities</t>
  </si>
  <si>
    <t>Other non-current liabilities</t>
  </si>
  <si>
    <t>Supplies</t>
  </si>
  <si>
    <t>Other operating revenues</t>
  </si>
  <si>
    <t>Grants</t>
  </si>
  <si>
    <t>Impairments</t>
  </si>
  <si>
    <t>Others</t>
  </si>
  <si>
    <t>Participation in profits of companies accounted for by the equity methodd</t>
  </si>
  <si>
    <t>EBT</t>
  </si>
  <si>
    <t>Impairment losses</t>
  </si>
  <si>
    <t>Fx change</t>
  </si>
  <si>
    <t>Change in other current assets</t>
  </si>
  <si>
    <t>Change in other current liabilities</t>
  </si>
  <si>
    <t>Change in other non-current assets &amp; liabilities</t>
  </si>
  <si>
    <t>Revenue by sector</t>
  </si>
  <si>
    <t>Industry</t>
  </si>
  <si>
    <t>Commerce</t>
  </si>
  <si>
    <t>Telecommunications &amp; IT</t>
  </si>
  <si>
    <t>Business services</t>
  </si>
  <si>
    <t>Other</t>
  </si>
  <si>
    <t>Construction</t>
  </si>
  <si>
    <t>Transport</t>
  </si>
  <si>
    <t>Hospitality</t>
  </si>
  <si>
    <t>Farming</t>
  </si>
  <si>
    <t>Public sector</t>
  </si>
  <si>
    <t>Africa</t>
  </si>
  <si>
    <t>America</t>
  </si>
  <si>
    <t>Asia</t>
  </si>
  <si>
    <t>Spain</t>
  </si>
  <si>
    <t>Middle East</t>
  </si>
  <si>
    <t>Rest of Europe</t>
  </si>
  <si>
    <t>Share premium</t>
  </si>
  <si>
    <t>Bank, insurance, credit institutions</t>
  </si>
  <si>
    <t>Result from loss of control of consolidated holdings</t>
  </si>
  <si>
    <t>Sale of shares to external partners</t>
  </si>
  <si>
    <t>2030E</t>
  </si>
  <si>
    <t>Forecast</t>
  </si>
  <si>
    <t>Talent Hackers No. of Roles</t>
  </si>
  <si>
    <t>Catenon No. of Roles</t>
  </si>
  <si>
    <t>Revenue Catenon</t>
  </si>
  <si>
    <t>Revenue Talent Hackers</t>
  </si>
  <si>
    <t>Avg Revenue per Role Catenon</t>
  </si>
  <si>
    <t>Avg Revenue per Role Talent Hackers</t>
  </si>
  <si>
    <t>Total Roles</t>
  </si>
  <si>
    <t>/ intangible assets</t>
  </si>
  <si>
    <t>Purchase price</t>
  </si>
  <si>
    <t>Dividend 1</t>
  </si>
  <si>
    <t>Dividend 2</t>
  </si>
  <si>
    <t>Dividend 3</t>
  </si>
  <si>
    <t>Dividend 4</t>
  </si>
  <si>
    <t>IRR (approx.)</t>
  </si>
  <si>
    <t>Provisions &amp; Grants</t>
  </si>
  <si>
    <t>Change in trade payables and other assets</t>
  </si>
  <si>
    <t>Adjusted EBITDA</t>
  </si>
  <si>
    <t>Adjusted EBITDA Margin %</t>
  </si>
  <si>
    <t>Randstad</t>
  </si>
  <si>
    <t>EBITA</t>
  </si>
  <si>
    <t>EBITA margin</t>
  </si>
  <si>
    <t>Hays plc (HAS.L) - Peer analysis</t>
  </si>
  <si>
    <t>Randstad Holding N.V. (RAND.AS) - Peer analysis</t>
  </si>
  <si>
    <t>Hays</t>
  </si>
  <si>
    <t>Robert Walters</t>
  </si>
  <si>
    <t>PageGroup Plc (PAGE.L) - Peer analysis</t>
  </si>
  <si>
    <t>Robert Walters Plc (RWA.L) - Peer analysis</t>
  </si>
  <si>
    <t>Korn Ferry (KFY) - Peer analysis</t>
  </si>
  <si>
    <t>Korn Ferry</t>
  </si>
  <si>
    <t>Page Group</t>
  </si>
  <si>
    <t>2026E, 2027E, 2028E, 2029E &amp; 2030E</t>
  </si>
  <si>
    <t>Contributions from partners</t>
  </si>
  <si>
    <t xml:space="preserve">Source: </t>
  </si>
  <si>
    <t>https://www.catenon.com/es/investors</t>
  </si>
  <si>
    <t>Dividend 5 + Terminal value (EV/EBIT 12x)</t>
  </si>
  <si>
    <t>Market Cap (at current price)</t>
  </si>
  <si>
    <t>Enterprise Value (at current price)</t>
  </si>
  <si>
    <t>Valuation Multiples (at end of FY)</t>
  </si>
  <si>
    <t>Valuation Multiples (at current price)</t>
  </si>
  <si>
    <t>Source of historical data:</t>
  </si>
  <si>
    <t>https://www.randstad.com/investor-relations/results-and-reports/annual-reports/</t>
  </si>
  <si>
    <t>https://www.haysplc.com/investors/annual-report-2025</t>
  </si>
  <si>
    <t>https://www.page.com/presentations/year/2025</t>
  </si>
  <si>
    <t>https://ir.kornferry.com/sec-filings/annual-reports</t>
  </si>
  <si>
    <t>https://www.robertwalters.com/investor-relations/results-reports-and-presentations.html</t>
  </si>
  <si>
    <t>In millions of EUR, except per share data and average price or items expressed in units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</si>
</sst>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164" formatCode="_-* #,##0.00\ &quot;€&quot;_-;\-* #,##0.00\ &quot;€&quot;_-;_-* &quot;-&quot;??\ &quot;€&quot;_-;_-@_-"/>
    <numFmt numFmtId="165" formatCode="0.00\x"/>
    <numFmt numFmtId="166" formatCode="0.0%"/>
    <numFmt numFmtId="167" formatCode="#,##0.0;\(#,##0.0\);&quot;-&quot;"/>
    <numFmt numFmtId="168" formatCode="#,##0.00;\(#,##0.00\);&quot;-&quot;"/>
    <numFmt numFmtId="169" formatCode="#,##0.0"/>
    <numFmt numFmtId="170" formatCode="#,##0;\(#,##0\);&quot;-&quot;"/>
    <numFmt numFmtId="171" formatCode="0.0"/>
    <numFmt numFmtId="172" formatCode="#,##0.000_);\(#,##0.000\)"/>
    <numFmt numFmtId="173" formatCode="_-[$$-409]* #,##0.00_ ;_-[$$-409]* \-#,##0.00\ ;_-[$$-409]* &quot;-&quot;??_ ;_-@_ "/>
    <numFmt numFmtId="174" formatCode="_-* #,##0.00\ [$CHF-100C]_-;\-* #,##0.00\ [$CHF-100C]_-;_-* &quot;-&quot;??\ [$CHF-100C]_-;_-@_-"/>
    <numFmt numFmtId="175" formatCode="#,##0.000"/>
    <numFmt numFmtId="176" formatCode="#,##0.00\ [$€-1]_);\(#,##0.00\ [$€-1]\)"/>
    <numFmt numFmtId="177" formatCode="#,##0.000000_);\(#,##0.000000\)"/>
    <numFmt numFmtId="178" formatCode="_(&quot;$&quot;* #,##0.000000_);_(&quot;$&quot;* \(#,##0.000000\);_(&quot;$&quot;* &quot;-&quot;??_);_(@_)"/>
    <numFmt numFmtId="179" formatCode="_-[$£-809]* #,##0.00_-;\-[$£-809]* #,##0.00_-;_-[$£-809]* &quot;-&quot;??_-;_-@_-"/>
  </numFmts>
  <fonts count="54" x14ac:knownFonts="1">
    <font>
      <sz val="11"/>
      <color theme="1"/>
      <name val="Calibri"/>
      <family val="2"/>
      <scheme val="minor"/>
    </font>
    <font>
      <sz val="11"/>
      <color theme="1"/>
      <name val="Palatino Linotype"/>
      <family val="2"/>
    </font>
    <font>
      <sz val="11"/>
      <color theme="1"/>
      <name val="Yu Gothic"/>
      <family val="2"/>
    </font>
    <font>
      <sz val="11"/>
      <color theme="1"/>
      <name val="Calibri"/>
      <family val="2"/>
      <scheme val="minor"/>
    </font>
    <font>
      <b/>
      <sz val="10"/>
      <color indexed="9"/>
      <name val="Arial"/>
      <family val="2"/>
    </font>
    <font>
      <sz val="18"/>
      <color theme="3"/>
      <name val="Cambria"/>
      <family val="2"/>
      <scheme val="major"/>
    </font>
    <font>
      <sz val="18"/>
      <color rgb="FFAD9750"/>
      <name val="Cambria"/>
      <family val="2"/>
      <scheme val="major"/>
    </font>
    <font>
      <b/>
      <sz val="11"/>
      <color theme="1"/>
      <name val="Cambria"/>
      <family val="1"/>
    </font>
    <font>
      <sz val="11"/>
      <color theme="1"/>
      <name val="Cambria"/>
      <family val="1"/>
    </font>
    <font>
      <b/>
      <sz val="11"/>
      <name val="Cambria"/>
      <family val="1"/>
    </font>
    <font>
      <sz val="11"/>
      <color rgb="FFAD9750"/>
      <name val="Calibri"/>
      <family val="2"/>
      <scheme val="minor"/>
    </font>
    <font>
      <b/>
      <sz val="10"/>
      <color rgb="FFAD9750"/>
      <name val="Tahoma"/>
      <family val="2"/>
    </font>
    <font>
      <sz val="11"/>
      <color rgb="FFAD9750"/>
      <name val="Cambria"/>
      <family val="2"/>
      <scheme val="major"/>
    </font>
    <font>
      <b/>
      <sz val="11"/>
      <color rgb="FFAD9750"/>
      <name val="Cambria"/>
      <family val="1"/>
      <scheme val="major"/>
    </font>
    <font>
      <b/>
      <sz val="14"/>
      <color rgb="FFAD9750"/>
      <name val="Cambria"/>
      <family val="1"/>
      <scheme val="major"/>
    </font>
    <font>
      <b/>
      <sz val="24"/>
      <color rgb="FFAD9750"/>
      <name val="Cambria"/>
      <family val="1"/>
      <scheme val="major"/>
    </font>
    <font>
      <b/>
      <sz val="11"/>
      <color rgb="FFAD9750"/>
      <name val="Cambria"/>
      <family val="1"/>
    </font>
    <font>
      <b/>
      <sz val="11"/>
      <color theme="1"/>
      <name val="Calibri"/>
      <family val="2"/>
      <scheme val="minor"/>
    </font>
    <font>
      <sz val="10"/>
      <color theme="1"/>
      <name val="Palatino Linotype"/>
      <family val="1"/>
    </font>
    <font>
      <sz val="11"/>
      <color indexed="8"/>
      <name val="Palatino Linotype"/>
      <family val="1"/>
    </font>
    <font>
      <i/>
      <sz val="11"/>
      <color indexed="8"/>
      <name val="Palatino Linotype"/>
      <family val="1"/>
    </font>
    <font>
      <sz val="11"/>
      <color indexed="12"/>
      <name val="Palatino Linotype"/>
      <family val="1"/>
    </font>
    <font>
      <i/>
      <sz val="11"/>
      <color indexed="12"/>
      <name val="Palatino Linotype"/>
      <family val="1"/>
    </font>
    <font>
      <sz val="11"/>
      <color indexed="10"/>
      <name val="Palatino Linotype"/>
      <family val="1"/>
    </font>
    <font>
      <sz val="11"/>
      <color indexed="57"/>
      <name val="Palatino Linotype"/>
      <family val="1"/>
    </font>
    <font>
      <sz val="11"/>
      <color rgb="FFFFC000"/>
      <name val="Palatino Linotype"/>
      <family val="1"/>
    </font>
    <font>
      <sz val="11"/>
      <name val="Palatino Linotype"/>
      <family val="1"/>
    </font>
    <font>
      <sz val="11"/>
      <color theme="5" tint="-0.249977111117893"/>
      <name val="Palatino Linotype"/>
      <family val="1"/>
    </font>
    <font>
      <sz val="11"/>
      <name val="Calibri"/>
      <family val="2"/>
      <scheme val="minor"/>
    </font>
    <font>
      <sz val="11"/>
      <name val="Cambria"/>
      <family val="1"/>
    </font>
    <font>
      <sz val="11"/>
      <color rgb="FFAD9750"/>
      <name val="Cambria"/>
      <family val="1"/>
      <scheme val="major"/>
    </font>
    <font>
      <b/>
      <sz val="11"/>
      <color rgb="FFFF0000"/>
      <name val="Yu Gothic"/>
      <family val="2"/>
    </font>
    <font>
      <sz val="11"/>
      <color rgb="FFFF0000"/>
      <name val="Calibri"/>
      <family val="2"/>
      <scheme val="minor"/>
    </font>
    <font>
      <sz val="11"/>
      <name val="Yu Gothic"/>
      <family val="2"/>
    </font>
    <font>
      <b/>
      <sz val="11"/>
      <color rgb="FF00B050"/>
      <name val="Cambria"/>
      <family val="1"/>
      <scheme val="major"/>
    </font>
    <font>
      <b/>
      <sz val="11"/>
      <color theme="3"/>
      <name val="Calibri"/>
      <family val="2"/>
      <scheme val="minor"/>
    </font>
    <font>
      <b/>
      <sz val="11"/>
      <color theme="3"/>
      <name val="Cambria"/>
      <family val="1"/>
    </font>
    <font>
      <sz val="11"/>
      <color rgb="FFAD9750"/>
      <name val="Cambria"/>
      <family val="1"/>
    </font>
    <font>
      <sz val="9"/>
      <color indexed="81"/>
      <name val="Tahoma"/>
      <family val="2"/>
    </font>
    <font>
      <b/>
      <sz val="9"/>
      <color indexed="81"/>
      <name val="Tahoma"/>
      <family val="2"/>
    </font>
    <font>
      <b/>
      <sz val="11"/>
      <color theme="0"/>
      <name val="Calibri"/>
      <family val="2"/>
      <scheme val="minor"/>
    </font>
    <font>
      <b/>
      <sz val="11"/>
      <color rgb="FFAD9750"/>
      <name val="Calibri"/>
      <family val="2"/>
      <scheme val="minor"/>
    </font>
    <font>
      <b/>
      <sz val="24"/>
      <color rgb="FFAD9750"/>
      <name val="Cambria"/>
      <family val="1"/>
    </font>
    <font>
      <sz val="18"/>
      <color rgb="FFAD9750"/>
      <name val="Cambria"/>
      <family val="1"/>
    </font>
    <font>
      <b/>
      <sz val="12"/>
      <color rgb="FFAD9750"/>
      <name val="Cambria"/>
      <family val="1"/>
    </font>
    <font>
      <sz val="11"/>
      <color rgb="FFAD9750"/>
      <name val="Aptos Narrow"/>
      <family val="2"/>
    </font>
    <font>
      <sz val="7.7"/>
      <color rgb="FFAD9750"/>
      <name val="Cambria"/>
      <family val="2"/>
    </font>
    <font>
      <sz val="11"/>
      <color theme="1"/>
      <name val="Cambria"/>
      <family val="1"/>
      <scheme val="major"/>
    </font>
    <font>
      <sz val="11"/>
      <color theme="1"/>
      <name val="Cambria"/>
      <family val="2"/>
      <scheme val="major"/>
    </font>
    <font>
      <sz val="11"/>
      <color theme="0" tint="-0.249977111117893"/>
      <name val="Cambria"/>
      <family val="2"/>
      <scheme val="major"/>
    </font>
    <font>
      <sz val="10"/>
      <color theme="1"/>
      <name val="Calibri"/>
      <family val="2"/>
      <scheme val="minor"/>
    </font>
    <font>
      <u/>
      <sz val="11"/>
      <color theme="10"/>
      <name val="Calibri"/>
      <family val="2"/>
      <scheme val="minor"/>
    </font>
    <font>
      <sz val="11"/>
      <color rgb="FF00B050"/>
      <name val="Calibri"/>
      <family val="2"/>
      <scheme val="minor"/>
    </font>
    <font>
      <b/>
      <sz val="11"/>
      <color theme="0" tint="-0.499984740745262"/>
      <name val="Cambria"/>
      <family val="1"/>
    </font>
  </fonts>
  <fills count="8">
    <fill>
      <patternFill patternType="none"/>
    </fill>
    <fill>
      <patternFill patternType="gray125"/>
    </fill>
    <fill>
      <patternFill patternType="solid">
        <fgColor rgb="FF4F81BD"/>
        <bgColor indexed="64"/>
      </patternFill>
    </fill>
    <fill>
      <patternFill patternType="solid">
        <fgColor theme="0"/>
        <bgColor indexed="64"/>
      </patternFill>
    </fill>
    <fill>
      <patternFill patternType="solid">
        <fgColor rgb="FFAD9750"/>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C4BD97"/>
        <bgColor indexed="64"/>
      </patternFill>
    </fill>
  </fills>
  <borders count="11">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rgb="FFAD9750"/>
      </left>
      <right/>
      <top style="thick">
        <color rgb="FFAD9750"/>
      </top>
      <bottom/>
      <diagonal/>
    </border>
    <border>
      <left/>
      <right/>
      <top style="thick">
        <color rgb="FFAD9750"/>
      </top>
      <bottom/>
      <diagonal/>
    </border>
    <border>
      <left/>
      <right style="thick">
        <color rgb="FFAD9750"/>
      </right>
      <top style="thick">
        <color rgb="FFAD9750"/>
      </top>
      <bottom/>
      <diagonal/>
    </border>
    <border>
      <left style="thick">
        <color rgb="FFAD9750"/>
      </left>
      <right/>
      <top/>
      <bottom/>
      <diagonal/>
    </border>
    <border>
      <left/>
      <right style="thick">
        <color rgb="FFAD9750"/>
      </right>
      <top/>
      <bottom/>
      <diagonal/>
    </border>
    <border>
      <left style="thick">
        <color rgb="FFAD9750"/>
      </left>
      <right/>
      <top/>
      <bottom style="thick">
        <color rgb="FFAD9750"/>
      </bottom>
      <diagonal/>
    </border>
    <border>
      <left/>
      <right/>
      <top/>
      <bottom style="thick">
        <color rgb="FFAD9750"/>
      </bottom>
      <diagonal/>
    </border>
    <border>
      <left/>
      <right style="thick">
        <color rgb="FFAD9750"/>
      </right>
      <top/>
      <bottom style="thick">
        <color rgb="FFAD9750"/>
      </bottom>
      <diagonal/>
    </border>
  </borders>
  <cellStyleXfs count="11">
    <xf numFmtId="0" fontId="0" fillId="0" borderId="0"/>
    <xf numFmtId="9" fontId="3" fillId="0" borderId="0" applyFont="0" applyFill="0" applyBorder="0" applyAlignment="0" applyProtection="0"/>
    <xf numFmtId="0" fontId="4" fillId="2" borderId="1">
      <alignment horizontal="left"/>
    </xf>
    <xf numFmtId="0" fontId="4" fillId="2" borderId="1">
      <alignment horizontal="right"/>
    </xf>
    <xf numFmtId="0" fontId="4" fillId="2" borderId="2">
      <alignment horizontal="right"/>
    </xf>
    <xf numFmtId="0" fontId="5" fillId="0" borderId="0" applyNumberFormat="0" applyFill="0" applyBorder="0" applyAlignment="0" applyProtection="0"/>
    <xf numFmtId="167" fontId="18" fillId="0" borderId="0">
      <alignment horizontal="center"/>
    </xf>
    <xf numFmtId="0" fontId="1" fillId="0" borderId="0"/>
    <xf numFmtId="164" fontId="3" fillId="0" borderId="0" applyFont="0" applyFill="0" applyBorder="0" applyAlignment="0" applyProtection="0"/>
    <xf numFmtId="44" fontId="3" fillId="0" borderId="0" applyFont="0" applyFill="0" applyBorder="0" applyAlignment="0" applyProtection="0"/>
    <xf numFmtId="0" fontId="51" fillId="0" borderId="0" applyNumberFormat="0" applyFill="0" applyBorder="0" applyAlignment="0" applyProtection="0"/>
  </cellStyleXfs>
  <cellXfs count="168">
    <xf numFmtId="0" fontId="0" fillId="0" borderId="0" xfId="0"/>
    <xf numFmtId="0" fontId="0" fillId="3" borderId="0" xfId="0" applyFill="1"/>
    <xf numFmtId="0" fontId="2" fillId="3" borderId="0" xfId="0" applyFont="1" applyFill="1"/>
    <xf numFmtId="0" fontId="0" fillId="4" borderId="0" xfId="0" applyFill="1"/>
    <xf numFmtId="0" fontId="8" fillId="3" borderId="0" xfId="0" applyFont="1" applyFill="1"/>
    <xf numFmtId="0" fontId="9" fillId="4" borderId="0" xfId="2" applyFont="1" applyFill="1" applyBorder="1" applyAlignment="1">
      <alignment horizontal="right"/>
    </xf>
    <xf numFmtId="0" fontId="9" fillId="4" borderId="0" xfId="3" applyFont="1" applyFill="1" applyBorder="1">
      <alignment horizontal="right"/>
    </xf>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12" fillId="3" borderId="0" xfId="5" applyFont="1" applyFill="1" applyAlignment="1">
      <alignment horizontal="right"/>
    </xf>
    <xf numFmtId="0" fontId="6" fillId="3" borderId="0" xfId="5" applyFont="1" applyFill="1" applyAlignment="1">
      <alignment horizontal="right"/>
    </xf>
    <xf numFmtId="0" fontId="13" fillId="3" borderId="0" xfId="5" applyFont="1" applyFill="1" applyAlignment="1">
      <alignment horizontal="right"/>
    </xf>
    <xf numFmtId="0" fontId="14" fillId="3" borderId="0" xfId="5" applyFont="1" applyFill="1" applyAlignment="1">
      <alignment horizontal="right"/>
    </xf>
    <xf numFmtId="0" fontId="14" fillId="3" borderId="0" xfId="5" applyFont="1" applyFill="1" applyAlignment="1">
      <alignment horizontal="right" wrapText="1"/>
    </xf>
    <xf numFmtId="2" fontId="8" fillId="3" borderId="0" xfId="0" applyNumberFormat="1" applyFont="1" applyFill="1" applyAlignment="1">
      <alignment horizontal="right"/>
    </xf>
    <xf numFmtId="0" fontId="6" fillId="3" borderId="0" xfId="5" applyFont="1" applyFill="1" applyAlignment="1">
      <alignment horizontal="left"/>
    </xf>
    <xf numFmtId="0" fontId="15" fillId="3" borderId="0" xfId="5" applyFont="1" applyFill="1"/>
    <xf numFmtId="2" fontId="7" fillId="6" borderId="0" xfId="0" applyNumberFormat="1" applyFont="1" applyFill="1"/>
    <xf numFmtId="10" fontId="8" fillId="6" borderId="0" xfId="1" applyNumberFormat="1" applyFont="1" applyFill="1" applyBorder="1"/>
    <xf numFmtId="10" fontId="16" fillId="6" borderId="0" xfId="1" applyNumberFormat="1" applyFont="1" applyFill="1" applyBorder="1"/>
    <xf numFmtId="0" fontId="17" fillId="4" borderId="0" xfId="0" applyFont="1" applyFill="1"/>
    <xf numFmtId="10" fontId="20" fillId="3" borderId="0" xfId="1" applyNumberFormat="1" applyFont="1" applyFill="1" applyBorder="1" applyAlignment="1">
      <alignment horizontal="center" vertical="center" wrapText="1"/>
    </xf>
    <xf numFmtId="168" fontId="21" fillId="3" borderId="0" xfId="6" applyNumberFormat="1" applyFont="1" applyFill="1" applyAlignment="1">
      <alignment horizontal="center" vertical="center"/>
    </xf>
    <xf numFmtId="169" fontId="22" fillId="3" borderId="0" xfId="6" applyNumberFormat="1" applyFont="1" applyFill="1" applyAlignment="1">
      <alignment horizontal="center" vertical="center"/>
    </xf>
    <xf numFmtId="167" fontId="19" fillId="3" borderId="0" xfId="6" applyFont="1" applyFill="1" applyAlignment="1">
      <alignment horizontal="left" vertical="center"/>
    </xf>
    <xf numFmtId="170" fontId="23" fillId="3" borderId="0" xfId="6" applyNumberFormat="1" applyFont="1" applyFill="1" applyAlignment="1">
      <alignment horizontal="center" vertical="center"/>
    </xf>
    <xf numFmtId="170" fontId="24" fillId="3" borderId="0" xfId="6" applyNumberFormat="1" applyFont="1" applyFill="1" applyAlignment="1">
      <alignment horizontal="center" vertical="center"/>
    </xf>
    <xf numFmtId="170" fontId="25" fillId="3" borderId="0" xfId="6" applyNumberFormat="1" applyFont="1" applyFill="1" applyAlignment="1">
      <alignment horizontal="center" vertical="center"/>
    </xf>
    <xf numFmtId="170" fontId="26" fillId="3" borderId="0" xfId="6" applyNumberFormat="1" applyFont="1" applyFill="1" applyAlignment="1">
      <alignment horizontal="center" vertical="center"/>
    </xf>
    <xf numFmtId="170" fontId="27" fillId="3" borderId="0" xfId="6" applyNumberFormat="1" applyFont="1" applyFill="1" applyAlignment="1">
      <alignment horizontal="center" vertical="center"/>
    </xf>
    <xf numFmtId="2" fontId="8" fillId="3" borderId="0" xfId="0" applyNumberFormat="1" applyFont="1" applyFill="1"/>
    <xf numFmtId="10" fontId="0" fillId="3" borderId="0" xfId="1" applyNumberFormat="1" applyFont="1" applyFill="1"/>
    <xf numFmtId="2" fontId="7" fillId="5" borderId="0" xfId="0" applyNumberFormat="1" applyFont="1" applyFill="1"/>
    <xf numFmtId="10" fontId="8" fillId="5" borderId="0" xfId="1" applyNumberFormat="1" applyFont="1" applyFill="1" applyBorder="1"/>
    <xf numFmtId="2" fontId="0" fillId="3" borderId="0" xfId="0" applyNumberFormat="1" applyFill="1"/>
    <xf numFmtId="170" fontId="0" fillId="3" borderId="0" xfId="0" applyNumberFormat="1" applyFill="1"/>
    <xf numFmtId="2" fontId="9" fillId="5" borderId="0" xfId="0" applyNumberFormat="1" applyFont="1" applyFill="1" applyAlignment="1">
      <alignment horizontal="right"/>
    </xf>
    <xf numFmtId="0" fontId="30" fillId="3" borderId="0" xfId="5" applyFont="1" applyFill="1" applyAlignment="1">
      <alignment horizontal="right"/>
    </xf>
    <xf numFmtId="0" fontId="31" fillId="3" borderId="0" xfId="0" applyFont="1" applyFill="1"/>
    <xf numFmtId="2" fontId="8" fillId="5" borderId="0" xfId="0" applyNumberFormat="1" applyFont="1" applyFill="1" applyAlignment="1">
      <alignment horizontal="right"/>
    </xf>
    <xf numFmtId="2" fontId="8" fillId="5" borderId="0" xfId="0" applyNumberFormat="1" applyFont="1" applyFill="1"/>
    <xf numFmtId="0" fontId="12" fillId="3" borderId="0" xfId="5" applyFont="1" applyFill="1" applyAlignment="1">
      <alignment horizontal="right" wrapText="1"/>
    </xf>
    <xf numFmtId="2" fontId="8" fillId="6" borderId="0" xfId="0" applyNumberFormat="1" applyFont="1" applyFill="1"/>
    <xf numFmtId="0" fontId="0" fillId="3" borderId="0" xfId="0" applyFill="1" applyAlignment="1">
      <alignment horizontal="right"/>
    </xf>
    <xf numFmtId="0" fontId="13" fillId="3" borderId="0" xfId="5" applyFont="1" applyFill="1" applyAlignment="1">
      <alignment horizontal="right" wrapText="1"/>
    </xf>
    <xf numFmtId="10" fontId="8" fillId="6" borderId="0" xfId="1" applyNumberFormat="1" applyFont="1" applyFill="1" applyBorder="1" applyAlignment="1">
      <alignment horizontal="right"/>
    </xf>
    <xf numFmtId="171" fontId="0" fillId="3" borderId="0" xfId="0" applyNumberFormat="1" applyFill="1"/>
    <xf numFmtId="4" fontId="0" fillId="3" borderId="0" xfId="0" applyNumberFormat="1" applyFill="1" applyAlignment="1">
      <alignment horizontal="right"/>
    </xf>
    <xf numFmtId="2" fontId="0" fillId="3" borderId="0" xfId="0" applyNumberFormat="1" applyFill="1" applyAlignment="1">
      <alignment horizontal="right"/>
    </xf>
    <xf numFmtId="165" fontId="2" fillId="3" borderId="0" xfId="0" applyNumberFormat="1" applyFont="1" applyFill="1"/>
    <xf numFmtId="0" fontId="30" fillId="3" borderId="0" xfId="0" applyFont="1" applyFill="1"/>
    <xf numFmtId="0" fontId="32" fillId="3" borderId="0" xfId="0" applyFont="1" applyFill="1"/>
    <xf numFmtId="0" fontId="34" fillId="3" borderId="0" xfId="5" applyFont="1" applyFill="1" applyAlignment="1">
      <alignment horizontal="right"/>
    </xf>
    <xf numFmtId="0" fontId="12" fillId="3" borderId="0" xfId="5" applyFont="1" applyFill="1" applyAlignment="1">
      <alignment horizontal="right" vertical="center" wrapText="1"/>
    </xf>
    <xf numFmtId="0" fontId="0" fillId="3" borderId="0" xfId="0" applyFill="1" applyAlignment="1">
      <alignment vertical="center"/>
    </xf>
    <xf numFmtId="166" fontId="16" fillId="6" borderId="0" xfId="1" applyNumberFormat="1" applyFont="1" applyFill="1" applyBorder="1"/>
    <xf numFmtId="2" fontId="29" fillId="6" borderId="0" xfId="0" applyNumberFormat="1" applyFont="1" applyFill="1"/>
    <xf numFmtId="168" fontId="29" fillId="5" borderId="0" xfId="0" applyNumberFormat="1" applyFont="1" applyFill="1" applyAlignment="1">
      <alignment horizontal="right"/>
    </xf>
    <xf numFmtId="168" fontId="7" fillId="5" borderId="0" xfId="0" applyNumberFormat="1" applyFont="1" applyFill="1"/>
    <xf numFmtId="168" fontId="7" fillId="5" borderId="0" xfId="0" applyNumberFormat="1" applyFont="1" applyFill="1" applyAlignment="1">
      <alignment horizontal="right"/>
    </xf>
    <xf numFmtId="166" fontId="29" fillId="5" borderId="0" xfId="1" applyNumberFormat="1" applyFont="1" applyFill="1" applyBorder="1"/>
    <xf numFmtId="168" fontId="9" fillId="5" borderId="0" xfId="0" applyNumberFormat="1" applyFont="1" applyFill="1" applyAlignment="1">
      <alignment horizontal="right"/>
    </xf>
    <xf numFmtId="168" fontId="29" fillId="3" borderId="0" xfId="0" applyNumberFormat="1" applyFont="1" applyFill="1" applyAlignment="1">
      <alignment horizontal="right"/>
    </xf>
    <xf numFmtId="0" fontId="0" fillId="3" borderId="0" xfId="1" applyNumberFormat="1" applyFont="1" applyFill="1"/>
    <xf numFmtId="39" fontId="0" fillId="3" borderId="0" xfId="0" applyNumberFormat="1" applyFill="1"/>
    <xf numFmtId="172" fontId="0" fillId="3" borderId="0" xfId="0" applyNumberFormat="1" applyFill="1"/>
    <xf numFmtId="168" fontId="9" fillId="6" borderId="0" xfId="0" applyNumberFormat="1" applyFont="1" applyFill="1" applyAlignment="1">
      <alignment horizontal="right"/>
    </xf>
    <xf numFmtId="168" fontId="7" fillId="6" borderId="0" xfId="0" applyNumberFormat="1" applyFont="1" applyFill="1"/>
    <xf numFmtId="168" fontId="9" fillId="6" borderId="0" xfId="0" applyNumberFormat="1" applyFont="1" applyFill="1"/>
    <xf numFmtId="168" fontId="7" fillId="6" borderId="0" xfId="0" applyNumberFormat="1" applyFont="1" applyFill="1" applyAlignment="1">
      <alignment horizontal="right"/>
    </xf>
    <xf numFmtId="168" fontId="29" fillId="6" borderId="0" xfId="0" applyNumberFormat="1" applyFont="1" applyFill="1" applyAlignment="1">
      <alignment horizontal="right"/>
    </xf>
    <xf numFmtId="2" fontId="8" fillId="5" borderId="0" xfId="0" applyNumberFormat="1" applyFont="1" applyFill="1" applyAlignment="1">
      <alignment horizontal="right" vertical="center"/>
    </xf>
    <xf numFmtId="168" fontId="36" fillId="5" borderId="0" xfId="0" applyNumberFormat="1" applyFont="1" applyFill="1" applyAlignment="1">
      <alignment horizontal="right"/>
    </xf>
    <xf numFmtId="0" fontId="35" fillId="3" borderId="0" xfId="0" applyFont="1" applyFill="1"/>
    <xf numFmtId="2" fontId="14" fillId="3" borderId="0" xfId="5" applyNumberFormat="1" applyFont="1" applyFill="1" applyAlignment="1">
      <alignment horizontal="right" wrapText="1"/>
    </xf>
    <xf numFmtId="0" fontId="0" fillId="6" borderId="0" xfId="0" applyFill="1"/>
    <xf numFmtId="0" fontId="30" fillId="3" borderId="0" xfId="5" applyFont="1" applyFill="1" applyAlignment="1">
      <alignment horizontal="right" wrapText="1"/>
    </xf>
    <xf numFmtId="0" fontId="30" fillId="3" borderId="0" xfId="5" applyFont="1" applyFill="1" applyAlignment="1">
      <alignment horizontal="right" vertical="center" wrapText="1"/>
    </xf>
    <xf numFmtId="170" fontId="16" fillId="6" borderId="0" xfId="0" applyNumberFormat="1" applyFont="1" applyFill="1"/>
    <xf numFmtId="170" fontId="29" fillId="5" borderId="0" xfId="0" applyNumberFormat="1" applyFont="1" applyFill="1" applyAlignment="1">
      <alignment horizontal="right"/>
    </xf>
    <xf numFmtId="173" fontId="0" fillId="3" borderId="0" xfId="0" applyNumberFormat="1" applyFill="1"/>
    <xf numFmtId="0" fontId="41" fillId="3" borderId="0" xfId="0" applyFont="1" applyFill="1" applyAlignment="1">
      <alignment horizontal="right"/>
    </xf>
    <xf numFmtId="14" fontId="17" fillId="3" borderId="0" xfId="0" applyNumberFormat="1" applyFont="1" applyFill="1"/>
    <xf numFmtId="3" fontId="0" fillId="3" borderId="0" xfId="0" applyNumberFormat="1" applyFill="1" applyAlignment="1">
      <alignment horizontal="right"/>
    </xf>
    <xf numFmtId="0" fontId="40" fillId="3" borderId="0" xfId="0" applyFont="1" applyFill="1" applyAlignment="1">
      <alignment horizontal="right"/>
    </xf>
    <xf numFmtId="3" fontId="40" fillId="3" borderId="0" xfId="0" applyNumberFormat="1" applyFont="1" applyFill="1" applyAlignment="1">
      <alignment horizontal="right"/>
    </xf>
    <xf numFmtId="0" fontId="40" fillId="3" borderId="0" xfId="0" applyFont="1" applyFill="1"/>
    <xf numFmtId="166" fontId="29" fillId="5" borderId="0" xfId="1" applyNumberFormat="1" applyFont="1" applyFill="1" applyBorder="1" applyAlignment="1">
      <alignment horizontal="right"/>
    </xf>
    <xf numFmtId="168" fontId="29" fillId="5" borderId="0" xfId="0" applyNumberFormat="1" applyFont="1" applyFill="1" applyAlignment="1">
      <alignment vertical="center"/>
    </xf>
    <xf numFmtId="168" fontId="0" fillId="3" borderId="0" xfId="0" applyNumberFormat="1" applyFill="1"/>
    <xf numFmtId="0" fontId="8" fillId="4" borderId="0" xfId="0" applyFont="1" applyFill="1"/>
    <xf numFmtId="0" fontId="42" fillId="3" borderId="0" xfId="5" applyFont="1" applyFill="1"/>
    <xf numFmtId="0" fontId="43" fillId="3" borderId="0" xfId="5" applyFont="1" applyFill="1" applyAlignment="1">
      <alignment horizontal="left"/>
    </xf>
    <xf numFmtId="0" fontId="44" fillId="3" borderId="0" xfId="5" applyFont="1" applyFill="1"/>
    <xf numFmtId="0" fontId="37" fillId="3" borderId="0" xfId="5" applyFont="1" applyFill="1" applyAlignment="1">
      <alignment horizontal="right"/>
    </xf>
    <xf numFmtId="0" fontId="17" fillId="3" borderId="0" xfId="0" applyFont="1" applyFill="1"/>
    <xf numFmtId="166" fontId="28" fillId="3" borderId="0" xfId="1" applyNumberFormat="1" applyFont="1" applyFill="1" applyAlignment="1">
      <alignment horizontal="right"/>
    </xf>
    <xf numFmtId="171" fontId="28" fillId="7" borderId="0" xfId="0" applyNumberFormat="1" applyFont="1" applyFill="1"/>
    <xf numFmtId="10" fontId="0" fillId="7" borderId="0" xfId="1" applyNumberFormat="1" applyFont="1" applyFill="1" applyAlignment="1">
      <alignment horizontal="right"/>
    </xf>
    <xf numFmtId="10" fontId="0" fillId="3" borderId="0" xfId="0" applyNumberFormat="1" applyFill="1"/>
    <xf numFmtId="1" fontId="0" fillId="3" borderId="0" xfId="1" applyNumberFormat="1" applyFont="1" applyFill="1"/>
    <xf numFmtId="4" fontId="9" fillId="5" borderId="0" xfId="0" applyNumberFormat="1" applyFont="1" applyFill="1" applyAlignment="1">
      <alignment horizontal="right"/>
    </xf>
    <xf numFmtId="2" fontId="2" fillId="3" borderId="0" xfId="0" applyNumberFormat="1" applyFont="1" applyFill="1"/>
    <xf numFmtId="168" fontId="29" fillId="5" borderId="0" xfId="0" applyNumberFormat="1" applyFont="1" applyFill="1"/>
    <xf numFmtId="168" fontId="29" fillId="6" borderId="0" xfId="0" applyNumberFormat="1" applyFont="1" applyFill="1"/>
    <xf numFmtId="0" fontId="9" fillId="3" borderId="0" xfId="2" applyFont="1" applyFill="1" applyBorder="1" applyAlignment="1">
      <alignment horizontal="right"/>
    </xf>
    <xf numFmtId="168" fontId="9" fillId="3" borderId="0" xfId="0" applyNumberFormat="1" applyFont="1" applyFill="1" applyAlignment="1">
      <alignment horizontal="right"/>
    </xf>
    <xf numFmtId="165" fontId="47" fillId="5" borderId="0" xfId="0" applyNumberFormat="1" applyFont="1" applyFill="1" applyAlignment="1">
      <alignment horizontal="right" vertical="center"/>
    </xf>
    <xf numFmtId="10" fontId="47" fillId="5" borderId="0" xfId="1" applyNumberFormat="1" applyFont="1" applyFill="1" applyAlignment="1">
      <alignment horizontal="right" vertical="center"/>
    </xf>
    <xf numFmtId="165" fontId="47" fillId="6" borderId="0" xfId="0" applyNumberFormat="1" applyFont="1" applyFill="1" applyAlignment="1">
      <alignment horizontal="right" vertical="center"/>
    </xf>
    <xf numFmtId="10" fontId="47" fillId="6" borderId="0" xfId="1" applyNumberFormat="1" applyFont="1" applyFill="1" applyAlignment="1">
      <alignment horizontal="right" vertical="center"/>
    </xf>
    <xf numFmtId="10" fontId="29" fillId="3" borderId="0" xfId="1" applyNumberFormat="1" applyFont="1" applyFill="1" applyAlignment="1">
      <alignment horizontal="right"/>
    </xf>
    <xf numFmtId="165" fontId="2" fillId="5" borderId="0" xfId="0" applyNumberFormat="1" applyFont="1" applyFill="1" applyAlignment="1">
      <alignment horizontal="right" vertical="center"/>
    </xf>
    <xf numFmtId="165" fontId="2" fillId="6" borderId="0" xfId="0" applyNumberFormat="1" applyFont="1" applyFill="1" applyAlignment="1">
      <alignment horizontal="right" vertical="center"/>
    </xf>
    <xf numFmtId="165" fontId="33" fillId="5" borderId="0" xfId="0" applyNumberFormat="1" applyFont="1" applyFill="1" applyAlignment="1">
      <alignment horizontal="right" vertical="center"/>
    </xf>
    <xf numFmtId="165" fontId="33" fillId="6" borderId="0" xfId="0" applyNumberFormat="1" applyFont="1" applyFill="1" applyAlignment="1">
      <alignment horizontal="right" vertical="center"/>
    </xf>
    <xf numFmtId="166" fontId="29" fillId="5" borderId="0" xfId="0" applyNumberFormat="1" applyFont="1" applyFill="1" applyAlignment="1">
      <alignment horizontal="right" vertical="center"/>
    </xf>
    <xf numFmtId="166" fontId="29" fillId="6" borderId="0" xfId="0" applyNumberFormat="1" applyFont="1" applyFill="1" applyAlignment="1">
      <alignment horizontal="right" vertical="center"/>
    </xf>
    <xf numFmtId="174" fontId="28" fillId="3" borderId="0" xfId="0" applyNumberFormat="1" applyFont="1" applyFill="1"/>
    <xf numFmtId="2" fontId="28" fillId="3" borderId="0" xfId="0" applyNumberFormat="1" applyFont="1" applyFill="1"/>
    <xf numFmtId="0" fontId="12" fillId="3" borderId="0" xfId="5" applyFont="1" applyFill="1" applyAlignment="1">
      <alignment horizontal="left"/>
    </xf>
    <xf numFmtId="175" fontId="9" fillId="5" borderId="0" xfId="0" applyNumberFormat="1" applyFont="1" applyFill="1" applyAlignment="1">
      <alignment horizontal="right"/>
    </xf>
    <xf numFmtId="0" fontId="49" fillId="3" borderId="0" xfId="5" applyFont="1" applyFill="1" applyAlignment="1">
      <alignment horizontal="right" vertical="center" wrapText="1"/>
    </xf>
    <xf numFmtId="0" fontId="12" fillId="3" borderId="0" xfId="5" quotePrefix="1" applyFont="1" applyFill="1" applyAlignment="1">
      <alignment horizontal="right" wrapText="1"/>
    </xf>
    <xf numFmtId="10" fontId="8" fillId="5" borderId="0" xfId="1" applyNumberFormat="1" applyFont="1" applyFill="1" applyAlignment="1">
      <alignment horizontal="right"/>
    </xf>
    <xf numFmtId="168" fontId="34" fillId="3" borderId="0" xfId="5" applyNumberFormat="1" applyFont="1" applyFill="1" applyAlignment="1">
      <alignment horizontal="right"/>
    </xf>
    <xf numFmtId="176" fontId="0" fillId="7" borderId="0" xfId="0" applyNumberFormat="1" applyFill="1" applyAlignment="1">
      <alignment horizontal="right"/>
    </xf>
    <xf numFmtId="176" fontId="28" fillId="3" borderId="0" xfId="0" applyNumberFormat="1" applyFont="1" applyFill="1"/>
    <xf numFmtId="0" fontId="12" fillId="3" borderId="0" xfId="5" applyFont="1" applyFill="1" applyBorder="1" applyAlignment="1">
      <alignment horizontal="right"/>
    </xf>
    <xf numFmtId="9" fontId="0" fillId="3" borderId="0" xfId="1" applyFont="1" applyFill="1" applyBorder="1"/>
    <xf numFmtId="0" fontId="12" fillId="3" borderId="0" xfId="5" applyFont="1" applyFill="1" applyBorder="1" applyAlignment="1">
      <alignment horizontal="left" wrapText="1"/>
    </xf>
    <xf numFmtId="171" fontId="48" fillId="3" borderId="0" xfId="5" applyNumberFormat="1" applyFont="1" applyFill="1" applyBorder="1" applyAlignment="1">
      <alignment horizontal="right"/>
    </xf>
    <xf numFmtId="9" fontId="48" fillId="3" borderId="0" xfId="5" applyNumberFormat="1" applyFont="1" applyFill="1" applyBorder="1" applyAlignment="1">
      <alignment horizontal="right"/>
    </xf>
    <xf numFmtId="2" fontId="29" fillId="5" borderId="0" xfId="0" applyNumberFormat="1" applyFont="1" applyFill="1" applyAlignment="1">
      <alignment horizontal="right"/>
    </xf>
    <xf numFmtId="177" fontId="0" fillId="3" borderId="0" xfId="0" applyNumberFormat="1" applyFill="1"/>
    <xf numFmtId="0" fontId="0" fillId="5" borderId="6" xfId="0" applyFill="1" applyBorder="1"/>
    <xf numFmtId="0" fontId="10" fillId="4" borderId="6" xfId="0" applyFont="1" applyFill="1" applyBorder="1"/>
    <xf numFmtId="0" fontId="0" fillId="6" borderId="6" xfId="0" applyFill="1" applyBorder="1"/>
    <xf numFmtId="170" fontId="9" fillId="6" borderId="0" xfId="0" applyNumberFormat="1" applyFont="1" applyFill="1" applyAlignment="1">
      <alignment horizontal="right"/>
    </xf>
    <xf numFmtId="166" fontId="29" fillId="6" borderId="0" xfId="1" applyNumberFormat="1" applyFont="1" applyFill="1" applyBorder="1" applyAlignment="1">
      <alignment horizontal="right"/>
    </xf>
    <xf numFmtId="10" fontId="8" fillId="6" borderId="0" xfId="1" applyNumberFormat="1" applyFont="1" applyFill="1" applyAlignment="1">
      <alignment horizontal="right"/>
    </xf>
    <xf numFmtId="9" fontId="0" fillId="3" borderId="0" xfId="0" applyNumberFormat="1" applyFill="1"/>
    <xf numFmtId="178" fontId="0" fillId="3" borderId="0" xfId="9" applyNumberFormat="1" applyFont="1" applyFill="1"/>
    <xf numFmtId="177" fontId="0" fillId="3" borderId="0" xfId="1" applyNumberFormat="1" applyFont="1" applyFill="1"/>
    <xf numFmtId="0" fontId="9" fillId="3" borderId="0" xfId="3" applyFont="1" applyFill="1" applyBorder="1">
      <alignment horizontal="right"/>
    </xf>
    <xf numFmtId="165" fontId="50" fillId="7" borderId="0" xfId="0" applyNumberFormat="1" applyFont="1" applyFill="1" applyAlignment="1">
      <alignment horizontal="right" vertical="center"/>
    </xf>
    <xf numFmtId="179" fontId="28" fillId="3" borderId="0" xfId="0" applyNumberFormat="1" applyFont="1" applyFill="1"/>
    <xf numFmtId="179" fontId="0" fillId="7" borderId="0" xfId="0" applyNumberFormat="1" applyFill="1" applyAlignment="1">
      <alignment horizontal="right"/>
    </xf>
    <xf numFmtId="44" fontId="0" fillId="7" borderId="0" xfId="9" applyFont="1" applyFill="1" applyAlignment="1">
      <alignment horizontal="right"/>
    </xf>
    <xf numFmtId="44" fontId="28" fillId="3" borderId="0" xfId="9" applyFont="1" applyFill="1"/>
    <xf numFmtId="168" fontId="8" fillId="6" borderId="0" xfId="0" applyNumberFormat="1" applyFont="1" applyFill="1" applyAlignment="1">
      <alignment horizontal="right"/>
    </xf>
    <xf numFmtId="168" fontId="8" fillId="6" borderId="0" xfId="0" applyNumberFormat="1" applyFont="1" applyFill="1"/>
    <xf numFmtId="168" fontId="8" fillId="5" borderId="0" xfId="0" applyNumberFormat="1" applyFont="1" applyFill="1" applyAlignment="1">
      <alignment horizontal="right" vertical="center"/>
    </xf>
    <xf numFmtId="168" fontId="8" fillId="5" borderId="0" xfId="0" applyNumberFormat="1" applyFont="1" applyFill="1"/>
    <xf numFmtId="168" fontId="8" fillId="6" borderId="0" xfId="0" applyNumberFormat="1" applyFont="1" applyFill="1" applyAlignment="1">
      <alignment horizontal="right" vertical="center"/>
    </xf>
    <xf numFmtId="168" fontId="8" fillId="5" borderId="0" xfId="0" applyNumberFormat="1" applyFont="1" applyFill="1" applyAlignment="1">
      <alignment horizontal="right"/>
    </xf>
    <xf numFmtId="0" fontId="52" fillId="3" borderId="0" xfId="0" applyFont="1" applyFill="1"/>
    <xf numFmtId="165" fontId="50" fillId="3" borderId="0" xfId="0" applyNumberFormat="1" applyFont="1" applyFill="1" applyAlignment="1">
      <alignment horizontal="right" vertical="center"/>
    </xf>
    <xf numFmtId="0" fontId="53" fillId="3" borderId="0" xfId="5" applyFont="1" applyFill="1" applyAlignment="1">
      <alignment horizontal="right"/>
    </xf>
    <xf numFmtId="0" fontId="16" fillId="3" borderId="0" xfId="5" applyFont="1" applyFill="1" applyAlignment="1">
      <alignment horizontal="right"/>
    </xf>
    <xf numFmtId="0" fontId="51" fillId="3" borderId="0" xfId="10" applyFill="1"/>
    <xf numFmtId="166" fontId="0" fillId="3" borderId="0" xfId="0" applyNumberFormat="1" applyFill="1"/>
  </cellXfs>
  <cellStyles count="11">
    <cellStyle name="Currency" xfId="9" builtinId="4"/>
    <cellStyle name="Currency 2" xfId="8" xr:uid="{8E057330-67C6-484B-9408-D462C1FCE867}"/>
    <cellStyle name="fa_column_header_bottom" xfId="4" xr:uid="{00000000-0005-0000-0000-000001000000}"/>
    <cellStyle name="fa_column_header_top" xfId="3" xr:uid="{00000000-0005-0000-0000-000002000000}"/>
    <cellStyle name="fa_column_header_top_left" xfId="2" xr:uid="{00000000-0005-0000-0000-000003000000}"/>
    <cellStyle name="Hyperlink" xfId="10" builtinId="8"/>
    <cellStyle name="Normal" xfId="0" builtinId="0"/>
    <cellStyle name="Normal 2" xfId="6" xr:uid="{00000000-0005-0000-0000-000006000000}"/>
    <cellStyle name="Normal 3" xfId="7" xr:uid="{00000000-0005-0000-0000-000007000000}"/>
    <cellStyle name="Percent" xfId="1" builtinId="5"/>
    <cellStyle name="Title" xfId="5" builtinId="15"/>
  </cellStyles>
  <dxfs count="0"/>
  <tableStyles count="0" defaultTableStyle="TableStyleMedium2" defaultPivotStyle="PivotStyleMedium9"/>
  <colors>
    <mruColors>
      <color rgb="FFAD9750"/>
      <color rgb="FFC1B497"/>
      <color rgb="FFB9FF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9.jpe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17</xdr:row>
      <xdr:rowOff>163285</xdr:rowOff>
    </xdr:from>
    <xdr:to>
      <xdr:col>1</xdr:col>
      <xdr:colOff>3904344</xdr:colOff>
      <xdr:row>31</xdr:row>
      <xdr:rowOff>110035</xdr:rowOff>
    </xdr:to>
    <xdr:pic>
      <xdr:nvPicPr>
        <xdr:cNvPr id="2" name="Picture 1" descr="Image result for financial data">
          <a:extLst>
            <a:ext uri="{FF2B5EF4-FFF2-40B4-BE49-F238E27FC236}">
              <a16:creationId xmlns:a16="http://schemas.microsoft.com/office/drawing/2014/main" id="{42F3A7AE-D54B-4288-8B55-0F72BD1675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4376" y="3592285"/>
          <a:ext cx="3904343" cy="2864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399435</xdr:colOff>
      <xdr:row>128</xdr:row>
      <xdr:rowOff>0</xdr:rowOff>
    </xdr:from>
    <xdr:to>
      <xdr:col>47</xdr:col>
      <xdr:colOff>167726</xdr:colOff>
      <xdr:row>140</xdr:row>
      <xdr:rowOff>140608</xdr:rowOff>
    </xdr:to>
    <xdr:pic>
      <xdr:nvPicPr>
        <xdr:cNvPr id="3" name="Imagen 5" descr="Tabla&#10;&#10;Descripción generada automáticamente">
          <a:extLst>
            <a:ext uri="{FF2B5EF4-FFF2-40B4-BE49-F238E27FC236}">
              <a16:creationId xmlns:a16="http://schemas.microsoft.com/office/drawing/2014/main" id="{1C1B466B-1663-463E-8825-558B4531FEE1}"/>
            </a:ext>
          </a:extLst>
        </xdr:cNvPr>
        <xdr:cNvPicPr>
          <a:picLocks noChangeAspect="1"/>
        </xdr:cNvPicPr>
      </xdr:nvPicPr>
      <xdr:blipFill>
        <a:blip xmlns:r="http://schemas.openxmlformats.org/officeDocument/2006/relationships" r:embed="rId2"/>
        <a:stretch>
          <a:fillRect/>
        </a:stretch>
      </xdr:blipFill>
      <xdr:spPr>
        <a:xfrm>
          <a:off x="51281985" y="29054835"/>
          <a:ext cx="6905697" cy="2491270"/>
        </a:xfrm>
        <a:prstGeom prst="rect">
          <a:avLst/>
        </a:prstGeom>
      </xdr:spPr>
    </xdr:pic>
    <xdr:clientData/>
  </xdr:twoCellAnchor>
  <xdr:twoCellAnchor editAs="oneCell">
    <xdr:from>
      <xdr:col>0</xdr:col>
      <xdr:colOff>585549</xdr:colOff>
      <xdr:row>1</xdr:row>
      <xdr:rowOff>160358</xdr:rowOff>
    </xdr:from>
    <xdr:to>
      <xdr:col>1</xdr:col>
      <xdr:colOff>5314469</xdr:colOff>
      <xdr:row>10</xdr:row>
      <xdr:rowOff>149421</xdr:rowOff>
    </xdr:to>
    <xdr:pic>
      <xdr:nvPicPr>
        <xdr:cNvPr id="4" name="Imagen 8">
          <a:extLst>
            <a:ext uri="{FF2B5EF4-FFF2-40B4-BE49-F238E27FC236}">
              <a16:creationId xmlns:a16="http://schemas.microsoft.com/office/drawing/2014/main" id="{DF208392-C73D-4928-9BE5-5F81490283C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85549" y="350858"/>
          <a:ext cx="5432038" cy="1694038"/>
        </a:xfrm>
        <a:prstGeom prst="rect">
          <a:avLst/>
        </a:prstGeom>
      </xdr:spPr>
    </xdr:pic>
    <xdr:clientData/>
  </xdr:twoCellAnchor>
  <xdr:twoCellAnchor>
    <xdr:from>
      <xdr:col>9</xdr:col>
      <xdr:colOff>398317</xdr:colOff>
      <xdr:row>18</xdr:row>
      <xdr:rowOff>158028</xdr:rowOff>
    </xdr:from>
    <xdr:to>
      <xdr:col>20</xdr:col>
      <xdr:colOff>642937</xdr:colOff>
      <xdr:row>33</xdr:row>
      <xdr:rowOff>83314</xdr:rowOff>
    </xdr:to>
    <xdr:sp macro="" textlink="">
      <xdr:nvSpPr>
        <xdr:cNvPr id="5" name="Sed ut perspiciatis unde omnis iste natus error sit volup lor sit tatem accusantium doloremque. Sed ut perspiciatis unde omnis iste natus error sit volup lor sit tatem. Sed ut perspiciatis unde omnis iste natus error sit volup lor.">
          <a:extLst>
            <a:ext uri="{FF2B5EF4-FFF2-40B4-BE49-F238E27FC236}">
              <a16:creationId xmlns:a16="http://schemas.microsoft.com/office/drawing/2014/main" id="{F4D5CF22-8628-B07A-4173-4874347557D7}"/>
            </a:ext>
          </a:extLst>
        </xdr:cNvPr>
        <xdr:cNvSpPr/>
      </xdr:nvSpPr>
      <xdr:spPr>
        <a:xfrm>
          <a:off x="14962908" y="3777528"/>
          <a:ext cx="12246120" cy="3077195"/>
        </a:xfrm>
        <a:prstGeom prst="rect">
          <a:avLst/>
        </a:prstGeom>
        <a:ln w="12700">
          <a:miter lim="400000"/>
        </a:ln>
        <a:extLst>
          <a:ext uri="{C572A759-6A51-4108-AA02-DFA0A04FC94B}">
            <ma14:wrappingTextBoxFlag xmlns:lc="http://schemas.openxmlformats.org/drawingml/2006/lockedCanvas" xmlns:ma14="http://schemas.microsoft.com/office/mac/drawingml/2011/main" xmlns:mc="http://schemas.openxmlformats.org/markup-compatibility/2006" xmlns:p14="http://schemas.microsoft.com/office/powerpoint/2010/main" xmlns:a14="http://schemas.microsoft.com/office/drawing/2010/main" xmlns:a16="http://schemas.microsoft.com/office/drawing/2014/main" xmlns="" xmlns:p="http://schemas.openxmlformats.org/presentationml/2006/main" xmlns:r="http://schemas.openxmlformats.org/officeDocument/2006/relationships" val="1"/>
          </a:ext>
        </a:extLst>
      </xdr:spPr>
      <xdr:txBody>
        <a:bodyPr wrap="square" lIns="22352" tIns="22352" rIns="22352" bIns="22352">
          <a:spAutoFit/>
        </a:bodyPr>
        <a:lstStyle>
          <a:defPPr>
            <a:defRPr lang="en-US"/>
          </a:defPPr>
          <a:lvl1pPr marL="0" algn="just" defTabSz="536387" rtl="0" eaLnBrk="1" latinLnBrk="0" hangingPunct="1">
            <a:lnSpc>
              <a:spcPct val="120000"/>
            </a:lnSpc>
            <a:defRPr sz="2500" kern="1200" cap="none" spc="75">
              <a:solidFill>
                <a:schemeClr val="tx1"/>
              </a:solidFill>
              <a:latin typeface="Raleway Light"/>
              <a:ea typeface="Raleway Light"/>
              <a:cs typeface="Raleway Light"/>
              <a:sym typeface="Raleway Light"/>
            </a:defRPr>
          </a:lvl1pPr>
          <a:lvl2pPr marL="268194" algn="l" defTabSz="536387" rtl="0" eaLnBrk="1" latinLnBrk="0" hangingPunct="1">
            <a:defRPr sz="1056" kern="1200">
              <a:solidFill>
                <a:schemeClr val="tx1"/>
              </a:solidFill>
              <a:latin typeface="+mn-lt"/>
              <a:ea typeface="+mn-ea"/>
              <a:cs typeface="+mn-cs"/>
            </a:defRPr>
          </a:lvl2pPr>
          <a:lvl3pPr marL="536387" algn="l" defTabSz="536387" rtl="0" eaLnBrk="1" latinLnBrk="0" hangingPunct="1">
            <a:defRPr sz="1056" kern="1200">
              <a:solidFill>
                <a:schemeClr val="tx1"/>
              </a:solidFill>
              <a:latin typeface="+mn-lt"/>
              <a:ea typeface="+mn-ea"/>
              <a:cs typeface="+mn-cs"/>
            </a:defRPr>
          </a:lvl3pPr>
          <a:lvl4pPr marL="804581" algn="l" defTabSz="536387" rtl="0" eaLnBrk="1" latinLnBrk="0" hangingPunct="1">
            <a:defRPr sz="1056" kern="1200">
              <a:solidFill>
                <a:schemeClr val="tx1"/>
              </a:solidFill>
              <a:latin typeface="+mn-lt"/>
              <a:ea typeface="+mn-ea"/>
              <a:cs typeface="+mn-cs"/>
            </a:defRPr>
          </a:lvl4pPr>
          <a:lvl5pPr marL="1072774" algn="l" defTabSz="536387" rtl="0" eaLnBrk="1" latinLnBrk="0" hangingPunct="1">
            <a:defRPr sz="1056" kern="1200">
              <a:solidFill>
                <a:schemeClr val="tx1"/>
              </a:solidFill>
              <a:latin typeface="+mn-lt"/>
              <a:ea typeface="+mn-ea"/>
              <a:cs typeface="+mn-cs"/>
            </a:defRPr>
          </a:lvl5pPr>
          <a:lvl6pPr marL="1340968" algn="l" defTabSz="536387" rtl="0" eaLnBrk="1" latinLnBrk="0" hangingPunct="1">
            <a:defRPr sz="1056" kern="1200">
              <a:solidFill>
                <a:schemeClr val="tx1"/>
              </a:solidFill>
              <a:latin typeface="+mn-lt"/>
              <a:ea typeface="+mn-ea"/>
              <a:cs typeface="+mn-cs"/>
            </a:defRPr>
          </a:lvl6pPr>
          <a:lvl7pPr marL="1609161" algn="l" defTabSz="536387" rtl="0" eaLnBrk="1" latinLnBrk="0" hangingPunct="1">
            <a:defRPr sz="1056" kern="1200">
              <a:solidFill>
                <a:schemeClr val="tx1"/>
              </a:solidFill>
              <a:latin typeface="+mn-lt"/>
              <a:ea typeface="+mn-ea"/>
              <a:cs typeface="+mn-cs"/>
            </a:defRPr>
          </a:lvl7pPr>
          <a:lvl8pPr marL="1877355" algn="l" defTabSz="536387" rtl="0" eaLnBrk="1" latinLnBrk="0" hangingPunct="1">
            <a:defRPr sz="1056" kern="1200">
              <a:solidFill>
                <a:schemeClr val="tx1"/>
              </a:solidFill>
              <a:latin typeface="+mn-lt"/>
              <a:ea typeface="+mn-ea"/>
              <a:cs typeface="+mn-cs"/>
            </a:defRPr>
          </a:lvl8pPr>
          <a:lvl9pPr marL="2145548" algn="l" defTabSz="536387" rtl="0" eaLnBrk="1" latinLnBrk="0" hangingPunct="1">
            <a:defRPr sz="1056" kern="1200">
              <a:solidFill>
                <a:schemeClr val="tx1"/>
              </a:solidFill>
              <a:latin typeface="+mn-lt"/>
              <a:ea typeface="+mn-ea"/>
              <a:cs typeface="+mn-cs"/>
            </a:defRPr>
          </a:lvl9pPr>
        </a:lstStyle>
        <a:p>
          <a:pPr algn="just">
            <a:lnSpc>
              <a:spcPct val="107000"/>
            </a:lnSpc>
            <a:spcAft>
              <a:spcPts val="800"/>
            </a:spcAft>
          </a:pPr>
          <a:r>
            <a:rPr lang="en-GB" sz="1200" b="1">
              <a:solidFill>
                <a:srgbClr val="AB8D47"/>
              </a:solidFill>
              <a:latin typeface="Blinker" panose="020B0604020202020204" charset="0"/>
              <a:sym typeface="Raleway"/>
            </a:rPr>
            <a:t>Disclaimer: </a:t>
          </a:r>
          <a:r>
            <a:rPr lang="en-GB" sz="1200">
              <a:solidFill>
                <a:srgbClr val="AB8D47"/>
              </a:solidFill>
              <a:latin typeface="Blinker" panose="020B0604020202020204" charset="0"/>
            </a:rPr>
            <a:t>This document has been prepared by Tenvalue Platform, S.L. (hereinafter "Tenvalue").</a:t>
          </a:r>
        </a:p>
        <a:p>
          <a:pPr algn="just">
            <a:lnSpc>
              <a:spcPct val="107000"/>
            </a:lnSpc>
            <a:spcAft>
              <a:spcPts val="800"/>
            </a:spcAft>
          </a:pPr>
          <a:r>
            <a:rPr lang="en-GB" sz="1200">
              <a:solidFill>
                <a:srgbClr val="AB8D47"/>
              </a:solidFill>
              <a:latin typeface="Blinker" panose="020B0604020202020204" charset="0"/>
            </a:rPr>
            <a:t>In preparing this document, Tenvalue has relied on and assumed, without independent verification, the accuracy and completeness of all information available from public sources. Furthermore, nothing contained in this document is intended to be a valuation of the assets, shares, or businesses of the company or any other entity.</a:t>
          </a:r>
        </a:p>
        <a:p>
          <a:pPr algn="just">
            <a:lnSpc>
              <a:spcPct val="107000"/>
            </a:lnSpc>
            <a:spcAft>
              <a:spcPts val="800"/>
            </a:spcAft>
          </a:pPr>
          <a:r>
            <a:rPr lang="en-GB" sz="1200">
              <a:solidFill>
                <a:srgbClr val="AB8D47"/>
              </a:solidFill>
              <a:latin typeface="Blinker" panose="020B0604020202020204" charset="0"/>
            </a:rPr>
            <a:t>Tenvalue makes no representations regarding the actual value that may be received in connection with a transaction, nor the legal, tax, or accounting effects of consummating a transaction. Unless explicitly stated herein, the information contained in this document does not consider the effects of a potential transaction involving a change of actual or potential control, which may have significant valuation and other effects.</a:t>
          </a:r>
        </a:p>
        <a:p>
          <a:pPr algn="just">
            <a:lnSpc>
              <a:spcPct val="107000"/>
            </a:lnSpc>
            <a:spcAft>
              <a:spcPts val="800"/>
            </a:spcAft>
          </a:pPr>
          <a:r>
            <a:rPr lang="en-GB" sz="1200">
              <a:solidFill>
                <a:srgbClr val="AB8D47"/>
              </a:solidFill>
              <a:latin typeface="Blinker" panose="020B0604020202020204" charset="0"/>
            </a:rPr>
            <a:t>This document is intended solely to provide general information about the company and is not intended to form the basis of any investment decision to acquire part or all of the interests, shares, or stakes in the company. This document should not be construed as an offer or invitation to make an offer to acquire interests or shares of the company under any jurisdiction. Recipients of this document must ensure compliance with all relevant securities legislation and regulations that may apply to them. No representation or warranty (express or implied) is made, and the information contained in this document should not be relied upon, and no liability is accepted for any errors, omissions, or misstatements contained in this document. Accordingly, neither the company, its owners, Tenvalue, nor any of its directors or employees accept any liability arising from the use of this document.</a:t>
          </a:r>
        </a:p>
        <a:p>
          <a:pPr algn="just">
            <a:lnSpc>
              <a:spcPct val="107000"/>
            </a:lnSpc>
            <a:spcAft>
              <a:spcPts val="800"/>
            </a:spcAft>
          </a:pPr>
          <a:r>
            <a:rPr lang="en-GB" sz="1200">
              <a:solidFill>
                <a:srgbClr val="AB8D47"/>
              </a:solidFill>
              <a:latin typeface="Blinker" panose="020B0604020202020204" charset="0"/>
            </a:rPr>
            <a:t>By accepting this document, you agree to be bound by the above conditions and limitations.</a:t>
          </a:r>
        </a:p>
      </xdr:txBody>
    </xdr:sp>
    <xdr:clientData/>
  </xdr:twoCellAnchor>
  <xdr:twoCellAnchor>
    <xdr:from>
      <xdr:col>12</xdr:col>
      <xdr:colOff>625929</xdr:colOff>
      <xdr:row>4</xdr:row>
      <xdr:rowOff>40822</xdr:rowOff>
    </xdr:from>
    <xdr:to>
      <xdr:col>15</xdr:col>
      <xdr:colOff>217714</xdr:colOff>
      <xdr:row>9</xdr:row>
      <xdr:rowOff>176893</xdr:rowOff>
    </xdr:to>
    <xdr:grpSp>
      <xdr:nvGrpSpPr>
        <xdr:cNvPr id="8" name="Group 7">
          <a:extLst>
            <a:ext uri="{FF2B5EF4-FFF2-40B4-BE49-F238E27FC236}">
              <a16:creationId xmlns:a16="http://schemas.microsoft.com/office/drawing/2014/main" id="{8C8FD369-41B2-67BF-35C1-2B6A2779F527}"/>
            </a:ext>
          </a:extLst>
        </xdr:cNvPr>
        <xdr:cNvGrpSpPr/>
      </xdr:nvGrpSpPr>
      <xdr:grpSpPr>
        <a:xfrm>
          <a:off x="17226643" y="802822"/>
          <a:ext cx="2775857" cy="1088571"/>
          <a:chOff x="4112338" y="3981382"/>
          <a:chExt cx="2020531" cy="841839"/>
        </a:xfrm>
      </xdr:grpSpPr>
      <xdr:pic>
        <xdr:nvPicPr>
          <xdr:cNvPr id="9" name="Picture 8">
            <a:extLst>
              <a:ext uri="{FF2B5EF4-FFF2-40B4-BE49-F238E27FC236}">
                <a16:creationId xmlns:a16="http://schemas.microsoft.com/office/drawing/2014/main" id="{CB1EC632-5848-A681-5FA8-38AA1309FD8F}"/>
              </a:ext>
            </a:extLst>
          </xdr:cNvPr>
          <xdr:cNvPicPr>
            <a:picLocks noChangeAspect="1"/>
          </xdr:cNvPicPr>
        </xdr:nvPicPr>
        <xdr:blipFill>
          <a:blip xmlns:r="http://schemas.openxmlformats.org/officeDocument/2006/relationships" r:embed="rId4"/>
          <a:stretch>
            <a:fillRect/>
          </a:stretch>
        </xdr:blipFill>
        <xdr:spPr>
          <a:xfrm>
            <a:off x="4112338" y="3981382"/>
            <a:ext cx="1905000" cy="841839"/>
          </a:xfrm>
          <a:prstGeom prst="rect">
            <a:avLst/>
          </a:prstGeom>
        </xdr:spPr>
      </xdr:pic>
      <xdr:pic>
        <xdr:nvPicPr>
          <xdr:cNvPr id="10" name="Picture 9" descr="A black and white logo&#10;&#10;AI-generated content may be incorrect.">
            <a:extLst>
              <a:ext uri="{FF2B5EF4-FFF2-40B4-BE49-F238E27FC236}">
                <a16:creationId xmlns:a16="http://schemas.microsoft.com/office/drawing/2014/main" id="{859946E4-F847-9D33-3601-BECE8E8619A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4227869" y="4067141"/>
            <a:ext cx="1905000" cy="62865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oneCellAnchor>
    <xdr:from>
      <xdr:col>10</xdr:col>
      <xdr:colOff>569606</xdr:colOff>
      <xdr:row>59</xdr:row>
      <xdr:rowOff>162022</xdr:rowOff>
    </xdr:from>
    <xdr:ext cx="8840625" cy="956236"/>
    <xdr:sp macro="" textlink="">
      <xdr:nvSpPr>
        <xdr:cNvPr id="2" name="TextBox 9">
          <a:extLst>
            <a:ext uri="{FF2B5EF4-FFF2-40B4-BE49-F238E27FC236}">
              <a16:creationId xmlns:a16="http://schemas.microsoft.com/office/drawing/2014/main" id="{51FA2D90-4870-46BC-A2B6-BB5C0DB53BBE}"/>
            </a:ext>
          </a:extLst>
        </xdr:cNvPr>
        <xdr:cNvSpPr txBox="1"/>
      </xdr:nvSpPr>
      <xdr:spPr>
        <a:xfrm>
          <a:off x="14874424" y="10552931"/>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a:t>A global player</a:t>
          </a:r>
          <a:r>
            <a:rPr lang="en-US" baseline="0"/>
            <a:t> </a:t>
          </a:r>
          <a:r>
            <a:rPr lang="en-US"/>
            <a:t>in HR services based in the Netherlands, Randstad provides staffing, recruitment, and workforce solutions </a:t>
          </a:r>
          <a:br>
            <a:rPr lang="en-US"/>
          </a:br>
          <a:r>
            <a:rPr lang="en-US"/>
            <a:t>across multiple industries worldwide.</a:t>
          </a:r>
          <a:endParaRPr lang="es-ES" sz="1100"/>
        </a:p>
      </xdr:txBody>
    </xdr:sp>
    <xdr:clientData/>
  </xdr:oneCellAnchor>
  <xdr:twoCellAnchor editAs="oneCell">
    <xdr:from>
      <xdr:col>0</xdr:col>
      <xdr:colOff>492126</xdr:colOff>
      <xdr:row>2</xdr:row>
      <xdr:rowOff>71438</xdr:rowOff>
    </xdr:from>
    <xdr:to>
      <xdr:col>3</xdr:col>
      <xdr:colOff>510562</xdr:colOff>
      <xdr:row>11</xdr:row>
      <xdr:rowOff>40770</xdr:rowOff>
    </xdr:to>
    <xdr:pic>
      <xdr:nvPicPr>
        <xdr:cNvPr id="4" name="Imagen 12">
          <a:extLst>
            <a:ext uri="{FF2B5EF4-FFF2-40B4-BE49-F238E27FC236}">
              <a16:creationId xmlns:a16="http://schemas.microsoft.com/office/drawing/2014/main" id="{D610D24A-0F13-43BC-9B1B-831AC2367D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2126" y="452438"/>
          <a:ext cx="5440882" cy="1683832"/>
        </a:xfrm>
        <a:prstGeom prst="rect">
          <a:avLst/>
        </a:prstGeom>
      </xdr:spPr>
    </xdr:pic>
    <xdr:clientData/>
  </xdr:twoCellAnchor>
  <xdr:twoCellAnchor>
    <xdr:from>
      <xdr:col>13</xdr:col>
      <xdr:colOff>432954</xdr:colOff>
      <xdr:row>4</xdr:row>
      <xdr:rowOff>54430</xdr:rowOff>
    </xdr:from>
    <xdr:to>
      <xdr:col>16</xdr:col>
      <xdr:colOff>353786</xdr:colOff>
      <xdr:row>9</xdr:row>
      <xdr:rowOff>103910</xdr:rowOff>
    </xdr:to>
    <xdr:grpSp>
      <xdr:nvGrpSpPr>
        <xdr:cNvPr id="3" name="Group 2">
          <a:extLst>
            <a:ext uri="{FF2B5EF4-FFF2-40B4-BE49-F238E27FC236}">
              <a16:creationId xmlns:a16="http://schemas.microsoft.com/office/drawing/2014/main" id="{D19D9505-C952-4770-9A41-FBC463B16A08}"/>
            </a:ext>
          </a:extLst>
        </xdr:cNvPr>
        <xdr:cNvGrpSpPr/>
      </xdr:nvGrpSpPr>
      <xdr:grpSpPr>
        <a:xfrm>
          <a:off x="17564347" y="816430"/>
          <a:ext cx="2043546" cy="1001980"/>
          <a:chOff x="4112338" y="3981382"/>
          <a:chExt cx="2020531" cy="841839"/>
        </a:xfrm>
      </xdr:grpSpPr>
      <xdr:pic>
        <xdr:nvPicPr>
          <xdr:cNvPr id="5" name="Picture 4">
            <a:extLst>
              <a:ext uri="{FF2B5EF4-FFF2-40B4-BE49-F238E27FC236}">
                <a16:creationId xmlns:a16="http://schemas.microsoft.com/office/drawing/2014/main" id="{AD03B796-3A79-4701-BDEA-A07F9504AEAD}"/>
              </a:ext>
            </a:extLst>
          </xdr:cNvPr>
          <xdr:cNvPicPr>
            <a:picLocks noChangeAspect="1"/>
          </xdr:cNvPicPr>
        </xdr:nvPicPr>
        <xdr:blipFill>
          <a:blip xmlns:r="http://schemas.openxmlformats.org/officeDocument/2006/relationships" r:embed="rId2"/>
          <a:stretch>
            <a:fillRect/>
          </a:stretch>
        </xdr:blipFill>
        <xdr:spPr>
          <a:xfrm>
            <a:off x="4112338" y="3981382"/>
            <a:ext cx="1905000" cy="841839"/>
          </a:xfrm>
          <a:prstGeom prst="rect">
            <a:avLst/>
          </a:prstGeom>
        </xdr:spPr>
      </xdr:pic>
      <xdr:pic>
        <xdr:nvPicPr>
          <xdr:cNvPr id="6" name="Picture 5" descr="A black and white logo&#10;&#10;AI-generated content may be incorrect.">
            <a:extLst>
              <a:ext uri="{FF2B5EF4-FFF2-40B4-BE49-F238E27FC236}">
                <a16:creationId xmlns:a16="http://schemas.microsoft.com/office/drawing/2014/main" id="{2BA032D8-68E4-1864-4281-7ADF512FCBC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227869" y="4067141"/>
            <a:ext cx="1905000" cy="628650"/>
          </a:xfrm>
          <a:prstGeom prst="rect">
            <a:avLst/>
          </a:prstGeom>
        </xdr:spPr>
      </xdr:pic>
    </xdr:grpSp>
    <xdr:clientData/>
  </xdr:twoCellAnchor>
  <xdr:twoCellAnchor editAs="oneCell">
    <xdr:from>
      <xdr:col>14</xdr:col>
      <xdr:colOff>111045</xdr:colOff>
      <xdr:row>54</xdr:row>
      <xdr:rowOff>22411</xdr:rowOff>
    </xdr:from>
    <xdr:to>
      <xdr:col>19</xdr:col>
      <xdr:colOff>638201</xdr:colOff>
      <xdr:row>59</xdr:row>
      <xdr:rowOff>96021</xdr:rowOff>
    </xdr:to>
    <xdr:pic>
      <xdr:nvPicPr>
        <xdr:cNvPr id="8" name="Picture 7" descr="Randstad | Partner for talent, conectamos talento y empresas">
          <a:extLst>
            <a:ext uri="{FF2B5EF4-FFF2-40B4-BE49-F238E27FC236}">
              <a16:creationId xmlns:a16="http://schemas.microsoft.com/office/drawing/2014/main" id="{95B48260-FC00-46EC-DDBA-318E1F7EF75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256045" y="9460820"/>
          <a:ext cx="4077383" cy="10261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449463</xdr:colOff>
      <xdr:row>69</xdr:row>
      <xdr:rowOff>0</xdr:rowOff>
    </xdr:from>
    <xdr:to>
      <xdr:col>18</xdr:col>
      <xdr:colOff>299782</xdr:colOff>
      <xdr:row>71</xdr:row>
      <xdr:rowOff>122464</xdr:rowOff>
    </xdr:to>
    <xdr:pic>
      <xdr:nvPicPr>
        <xdr:cNvPr id="10" name="Picture 9">
          <a:extLst>
            <a:ext uri="{FF2B5EF4-FFF2-40B4-BE49-F238E27FC236}">
              <a16:creationId xmlns:a16="http://schemas.microsoft.com/office/drawing/2014/main" id="{B02CEEC0-CA98-ED98-B0A9-89E38975848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8304508" y="12486409"/>
          <a:ext cx="1980456" cy="503464"/>
        </a:xfrm>
        <a:prstGeom prst="rect">
          <a:avLst/>
        </a:prstGeom>
      </xdr:spPr>
    </xdr:pic>
    <xdr:clientData/>
  </xdr:twoCellAnchor>
  <xdr:oneCellAnchor>
    <xdr:from>
      <xdr:col>10</xdr:col>
      <xdr:colOff>569606</xdr:colOff>
      <xdr:row>73</xdr:row>
      <xdr:rowOff>163507</xdr:rowOff>
    </xdr:from>
    <xdr:ext cx="8840625" cy="956236"/>
    <xdr:sp macro="" textlink="">
      <xdr:nvSpPr>
        <xdr:cNvPr id="11" name="TextBox 9">
          <a:extLst>
            <a:ext uri="{FF2B5EF4-FFF2-40B4-BE49-F238E27FC236}">
              <a16:creationId xmlns:a16="http://schemas.microsoft.com/office/drawing/2014/main" id="{6ACA4D3E-5262-40DE-8B22-9FA583A80A8D}"/>
            </a:ext>
          </a:extLst>
        </xdr:cNvPr>
        <xdr:cNvSpPr txBox="1"/>
      </xdr:nvSpPr>
      <xdr:spPr>
        <a:xfrm>
          <a:off x="14874424" y="13411916"/>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a:t>A UK-based professional recruitment firm specializing in placing qualified professionals in permanent, temporary, and contract roles </a:t>
          </a:r>
          <a:br>
            <a:rPr lang="en-US"/>
          </a:br>
          <a:r>
            <a:rPr lang="en-US"/>
            <a:t>across diverse sectors</a:t>
          </a:r>
          <a:r>
            <a:rPr lang="en-US" sz="1100" baseline="0">
              <a:solidFill>
                <a:schemeClr val="tx1"/>
              </a:solidFill>
              <a:effectLst/>
              <a:latin typeface="+mn-lt"/>
              <a:ea typeface="+mn-ea"/>
              <a:cs typeface="+mn-cs"/>
            </a:rPr>
            <a:t>.</a:t>
          </a:r>
          <a:endParaRPr lang="en-US">
            <a:effectLst/>
          </a:endParaRPr>
        </a:p>
        <a:p>
          <a:endParaRPr lang="es-ES" sz="1100"/>
        </a:p>
      </xdr:txBody>
    </xdr:sp>
    <xdr:clientData/>
  </xdr:oneCellAnchor>
  <xdr:oneCellAnchor>
    <xdr:from>
      <xdr:col>10</xdr:col>
      <xdr:colOff>569606</xdr:colOff>
      <xdr:row>87</xdr:row>
      <xdr:rowOff>179837</xdr:rowOff>
    </xdr:from>
    <xdr:ext cx="8840625" cy="956236"/>
    <xdr:sp macro="" textlink="">
      <xdr:nvSpPr>
        <xdr:cNvPr id="12" name="TextBox 9">
          <a:extLst>
            <a:ext uri="{FF2B5EF4-FFF2-40B4-BE49-F238E27FC236}">
              <a16:creationId xmlns:a16="http://schemas.microsoft.com/office/drawing/2014/main" id="{3B284CAB-3E4E-4BD7-8DAC-740C1857A2FE}"/>
            </a:ext>
          </a:extLst>
        </xdr:cNvPr>
        <xdr:cNvSpPr txBox="1"/>
      </xdr:nvSpPr>
      <xdr:spPr>
        <a:xfrm>
          <a:off x="14874424" y="16285746"/>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PageGroup is a UK-based recruitment consultancy focusing on mid-to-senior level professional placement</a:t>
          </a:r>
          <a:r>
            <a:rPr lang="en-US" sz="1100" baseline="0">
              <a:solidFill>
                <a:schemeClr val="tx1"/>
              </a:solidFill>
              <a:effectLst/>
              <a:latin typeface="+mn-lt"/>
              <a:ea typeface="+mn-ea"/>
              <a:cs typeface="+mn-cs"/>
            </a:rPr>
            <a:t>. </a:t>
          </a:r>
          <a:br>
            <a:rPr lang="en-US" sz="1100" baseline="0">
              <a:solidFill>
                <a:schemeClr val="tx1"/>
              </a:solidFill>
              <a:effectLst/>
              <a:latin typeface="+mn-lt"/>
              <a:ea typeface="+mn-ea"/>
              <a:cs typeface="+mn-cs"/>
            </a:rPr>
          </a:br>
          <a:r>
            <a:rPr lang="en-US" sz="1100" baseline="0">
              <a:solidFill>
                <a:schemeClr val="tx1"/>
              </a:solidFill>
              <a:effectLst/>
              <a:latin typeface="+mn-lt"/>
              <a:ea typeface="+mn-ea"/>
              <a:cs typeface="+mn-cs"/>
            </a:rPr>
            <a:t>It operates under brands like Michael Page and Page Personnel.</a:t>
          </a:r>
          <a:endParaRPr lang="en-US">
            <a:effectLst/>
          </a:endParaRPr>
        </a:p>
      </xdr:txBody>
    </xdr:sp>
    <xdr:clientData/>
  </xdr:oneCellAnchor>
  <xdr:oneCellAnchor>
    <xdr:from>
      <xdr:col>10</xdr:col>
      <xdr:colOff>569606</xdr:colOff>
      <xdr:row>101</xdr:row>
      <xdr:rowOff>175134</xdr:rowOff>
    </xdr:from>
    <xdr:ext cx="8840625" cy="956236"/>
    <xdr:sp macro="" textlink="">
      <xdr:nvSpPr>
        <xdr:cNvPr id="13" name="TextBox 9">
          <a:extLst>
            <a:ext uri="{FF2B5EF4-FFF2-40B4-BE49-F238E27FC236}">
              <a16:creationId xmlns:a16="http://schemas.microsoft.com/office/drawing/2014/main" id="{0F7BC018-72CB-4790-A778-30FD01CDDB95}"/>
            </a:ext>
          </a:extLst>
        </xdr:cNvPr>
        <xdr:cNvSpPr txBox="1"/>
      </xdr:nvSpPr>
      <xdr:spPr>
        <a:xfrm>
          <a:off x="14874424" y="19138543"/>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A US-based global organizational consulting firm offering executive search, leadership development, and talent strategy services</a:t>
          </a:r>
          <a:r>
            <a:rPr lang="en-US" sz="1100" baseline="0">
              <a:solidFill>
                <a:schemeClr val="tx1"/>
              </a:solidFill>
              <a:effectLst/>
              <a:latin typeface="+mn-lt"/>
              <a:ea typeface="+mn-ea"/>
              <a:cs typeface="+mn-cs"/>
            </a:rPr>
            <a:t>.</a:t>
          </a:r>
          <a:endParaRPr lang="en-US">
            <a:effectLst/>
          </a:endParaRPr>
        </a:p>
        <a:p>
          <a:endParaRPr lang="es-ES" sz="1100"/>
        </a:p>
      </xdr:txBody>
    </xdr:sp>
    <xdr:clientData/>
  </xdr:oneCellAnchor>
  <xdr:oneCellAnchor>
    <xdr:from>
      <xdr:col>10</xdr:col>
      <xdr:colOff>569606</xdr:colOff>
      <xdr:row>116</xdr:row>
      <xdr:rowOff>101161</xdr:rowOff>
    </xdr:from>
    <xdr:ext cx="8840625" cy="956236"/>
    <xdr:sp macro="" textlink="">
      <xdr:nvSpPr>
        <xdr:cNvPr id="14" name="TextBox 9">
          <a:extLst>
            <a:ext uri="{FF2B5EF4-FFF2-40B4-BE49-F238E27FC236}">
              <a16:creationId xmlns:a16="http://schemas.microsoft.com/office/drawing/2014/main" id="{C04F363B-62AD-4EA6-98A7-7E0D9467E8B1}"/>
            </a:ext>
          </a:extLst>
        </xdr:cNvPr>
        <xdr:cNvSpPr txBox="1"/>
      </xdr:nvSpPr>
      <xdr:spPr>
        <a:xfrm>
          <a:off x="14874424" y="22112570"/>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A UK-headquartered international recruitment consultancy specializing in professional and executive placements </a:t>
          </a:r>
          <a:br>
            <a:rPr lang="en-US" sz="1100">
              <a:solidFill>
                <a:schemeClr val="tx1"/>
              </a:solidFill>
              <a:effectLst/>
              <a:latin typeface="+mn-lt"/>
              <a:ea typeface="+mn-ea"/>
              <a:cs typeface="+mn-cs"/>
            </a:rPr>
          </a:br>
          <a:r>
            <a:rPr lang="en-US" sz="1100">
              <a:solidFill>
                <a:schemeClr val="tx1"/>
              </a:solidFill>
              <a:effectLst/>
              <a:latin typeface="+mn-lt"/>
              <a:ea typeface="+mn-ea"/>
              <a:cs typeface="+mn-cs"/>
            </a:rPr>
            <a:t>across finance, legal, tech, and other industries.</a:t>
          </a:r>
          <a:endParaRPr lang="es-ES" sz="1100"/>
        </a:p>
      </xdr:txBody>
    </xdr:sp>
    <xdr:clientData/>
  </xdr:oneCellAnchor>
  <xdr:twoCellAnchor editAs="oneCell">
    <xdr:from>
      <xdr:col>15</xdr:col>
      <xdr:colOff>186844</xdr:colOff>
      <xdr:row>83</xdr:row>
      <xdr:rowOff>66800</xdr:rowOff>
    </xdr:from>
    <xdr:to>
      <xdr:col>18</xdr:col>
      <xdr:colOff>562402</xdr:colOff>
      <xdr:row>86</xdr:row>
      <xdr:rowOff>31459</xdr:rowOff>
    </xdr:to>
    <xdr:pic>
      <xdr:nvPicPr>
        <xdr:cNvPr id="16" name="Picture 15" descr="Page group">
          <a:extLst>
            <a:ext uri="{FF2B5EF4-FFF2-40B4-BE49-F238E27FC236}">
              <a16:creationId xmlns:a16="http://schemas.microsoft.com/office/drawing/2014/main" id="{7F88F035-18A0-12B2-D0B2-D2A73B8E9177}"/>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8041889" y="15410709"/>
          <a:ext cx="2505695" cy="536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0</xdr:colOff>
      <xdr:row>87</xdr:row>
      <xdr:rowOff>0</xdr:rowOff>
    </xdr:from>
    <xdr:to>
      <xdr:col>21</xdr:col>
      <xdr:colOff>304800</xdr:colOff>
      <xdr:row>88</xdr:row>
      <xdr:rowOff>114300</xdr:rowOff>
    </xdr:to>
    <xdr:sp macro="" textlink="">
      <xdr:nvSpPr>
        <xdr:cNvPr id="48140" name="AutoShape 12">
          <a:extLst>
            <a:ext uri="{FF2B5EF4-FFF2-40B4-BE49-F238E27FC236}">
              <a16:creationId xmlns:a16="http://schemas.microsoft.com/office/drawing/2014/main" id="{A9BA8B23-160F-DE9C-B282-B599142335EC}"/>
            </a:ext>
          </a:extLst>
        </xdr:cNvPr>
        <xdr:cNvSpPr>
          <a:spLocks noChangeAspect="1" noChangeArrowheads="1"/>
        </xdr:cNvSpPr>
      </xdr:nvSpPr>
      <xdr:spPr bwMode="auto">
        <a:xfrm>
          <a:off x="22136100" y="16097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16</xdr:col>
      <xdr:colOff>491520</xdr:colOff>
      <xdr:row>96</xdr:row>
      <xdr:rowOff>32203</xdr:rowOff>
    </xdr:from>
    <xdr:to>
      <xdr:col>16</xdr:col>
      <xdr:colOff>564696</xdr:colOff>
      <xdr:row>97</xdr:row>
      <xdr:rowOff>174322</xdr:rowOff>
    </xdr:to>
    <xdr:sp macro="" textlink="">
      <xdr:nvSpPr>
        <xdr:cNvPr id="20" name="Freeform: Shape 19">
          <a:extLst>
            <a:ext uri="{FF2B5EF4-FFF2-40B4-BE49-F238E27FC236}">
              <a16:creationId xmlns:a16="http://schemas.microsoft.com/office/drawing/2014/main" id="{27ABD924-8EB2-2270-DD49-3E4FA3374D8D}"/>
            </a:ext>
          </a:extLst>
        </xdr:cNvPr>
        <xdr:cNvSpPr/>
      </xdr:nvSpPr>
      <xdr:spPr>
        <a:xfrm>
          <a:off x="19160520" y="18034453"/>
          <a:ext cx="73176" cy="332619"/>
        </a:xfrm>
        <a:custGeom>
          <a:avLst/>
          <a:gdLst>
            <a:gd name="connsiteX0" fmla="*/ 0 w 73176"/>
            <a:gd name="connsiteY0" fmla="*/ 0 h 332619"/>
            <a:gd name="connsiteX1" fmla="*/ 73176 w 73176"/>
            <a:gd name="connsiteY1" fmla="*/ 0 h 332619"/>
            <a:gd name="connsiteX2" fmla="*/ 73176 w 73176"/>
            <a:gd name="connsiteY2" fmla="*/ 332619 h 332619"/>
            <a:gd name="connsiteX3" fmla="*/ 0 w 73176"/>
            <a:gd name="connsiteY3" fmla="*/ 332619 h 332619"/>
          </a:gdLst>
          <a:ahLst/>
          <a:cxnLst>
            <a:cxn ang="0">
              <a:pos x="connsiteX0" y="connsiteY0"/>
            </a:cxn>
            <a:cxn ang="0">
              <a:pos x="connsiteX1" y="connsiteY1"/>
            </a:cxn>
            <a:cxn ang="0">
              <a:pos x="connsiteX2" y="connsiteY2"/>
            </a:cxn>
            <a:cxn ang="0">
              <a:pos x="connsiteX3" y="connsiteY3"/>
            </a:cxn>
          </a:cxnLst>
          <a:rect l="l" t="t" r="r" b="b"/>
          <a:pathLst>
            <a:path w="73176" h="332619">
              <a:moveTo>
                <a:pt x="0" y="0"/>
              </a:moveTo>
              <a:lnTo>
                <a:pt x="73176" y="0"/>
              </a:lnTo>
              <a:lnTo>
                <a:pt x="73176" y="332619"/>
              </a:lnTo>
              <a:lnTo>
                <a:pt x="0" y="332619"/>
              </a:lnTo>
              <a:close/>
            </a:path>
          </a:pathLst>
        </a:custGeom>
        <a:solidFill>
          <a:srgbClr val="006550"/>
        </a:solidFill>
        <a:ln w="16623" cap="flat">
          <a:noFill/>
          <a:prstDash val="solid"/>
          <a:miter/>
        </a:ln>
      </xdr:spPr>
      <xdr:txBody>
        <a:bodyPr rtlCol="0" anchor="ctr"/>
        <a:lstStyle/>
        <a:p>
          <a:endParaRPr lang="en-US"/>
        </a:p>
      </xdr:txBody>
    </xdr:sp>
    <xdr:clientData/>
  </xdr:twoCellAnchor>
  <xdr:twoCellAnchor>
    <xdr:from>
      <xdr:col>18</xdr:col>
      <xdr:colOff>401260</xdr:colOff>
      <xdr:row>98</xdr:row>
      <xdr:rowOff>60324</xdr:rowOff>
    </xdr:from>
    <xdr:to>
      <xdr:col>19</xdr:col>
      <xdr:colOff>45962</xdr:colOff>
      <xdr:row>100</xdr:row>
      <xdr:rowOff>11943</xdr:rowOff>
    </xdr:to>
    <xdr:sp macro="" textlink="">
      <xdr:nvSpPr>
        <xdr:cNvPr id="21" name="Freeform: Shape 20">
          <a:extLst>
            <a:ext uri="{FF2B5EF4-FFF2-40B4-BE49-F238E27FC236}">
              <a16:creationId xmlns:a16="http://schemas.microsoft.com/office/drawing/2014/main" id="{590E4EAC-A2C0-9E01-21F2-BC9D93078538}"/>
            </a:ext>
          </a:extLst>
        </xdr:cNvPr>
        <xdr:cNvSpPr/>
      </xdr:nvSpPr>
      <xdr:spPr>
        <a:xfrm>
          <a:off x="20512617" y="18443574"/>
          <a:ext cx="365881" cy="332619"/>
        </a:xfrm>
        <a:custGeom>
          <a:avLst/>
          <a:gdLst>
            <a:gd name="connsiteX0" fmla="*/ 277737 w 365881"/>
            <a:gd name="connsiteY0" fmla="*/ 1663 h 332619"/>
            <a:gd name="connsiteX1" fmla="*/ 182941 w 365881"/>
            <a:gd name="connsiteY1" fmla="*/ 136374 h 332619"/>
            <a:gd name="connsiteX2" fmla="*/ 88144 w 365881"/>
            <a:gd name="connsiteY2" fmla="*/ 1663 h 332619"/>
            <a:gd name="connsiteX3" fmla="*/ 0 w 365881"/>
            <a:gd name="connsiteY3" fmla="*/ 1663 h 332619"/>
            <a:gd name="connsiteX4" fmla="*/ 146352 w 365881"/>
            <a:gd name="connsiteY4" fmla="*/ 201235 h 332619"/>
            <a:gd name="connsiteX5" fmla="*/ 146352 w 365881"/>
            <a:gd name="connsiteY5" fmla="*/ 332619 h 332619"/>
            <a:gd name="connsiteX6" fmla="*/ 219529 w 365881"/>
            <a:gd name="connsiteY6" fmla="*/ 332619 h 332619"/>
            <a:gd name="connsiteX7" fmla="*/ 219529 w 365881"/>
            <a:gd name="connsiteY7" fmla="*/ 204561 h 332619"/>
            <a:gd name="connsiteX8" fmla="*/ 365881 w 365881"/>
            <a:gd name="connsiteY8" fmla="*/ 0 h 332619"/>
            <a:gd name="connsiteX9" fmla="*/ 279400 w 365881"/>
            <a:gd name="connsiteY9" fmla="*/ 0 h 33261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65881" h="332619">
              <a:moveTo>
                <a:pt x="277737" y="1663"/>
              </a:moveTo>
              <a:lnTo>
                <a:pt x="182941" y="136374"/>
              </a:lnTo>
              <a:lnTo>
                <a:pt x="88144" y="1663"/>
              </a:lnTo>
              <a:lnTo>
                <a:pt x="0" y="1663"/>
              </a:lnTo>
              <a:lnTo>
                <a:pt x="146352" y="201235"/>
              </a:lnTo>
              <a:lnTo>
                <a:pt x="146352" y="332619"/>
              </a:lnTo>
              <a:lnTo>
                <a:pt x="219529" y="332619"/>
              </a:lnTo>
              <a:lnTo>
                <a:pt x="219529" y="204561"/>
              </a:lnTo>
              <a:cubicBezTo>
                <a:pt x="219529" y="204561"/>
                <a:pt x="365881" y="0"/>
                <a:pt x="365881" y="0"/>
              </a:cubicBezTo>
              <a:lnTo>
                <a:pt x="279400" y="0"/>
              </a:lnTo>
              <a:close/>
            </a:path>
          </a:pathLst>
        </a:custGeom>
        <a:solidFill>
          <a:srgbClr val="006550"/>
        </a:solidFill>
        <a:ln w="16623" cap="flat">
          <a:noFill/>
          <a:prstDash val="solid"/>
          <a:miter/>
        </a:ln>
      </xdr:spPr>
      <xdr:txBody>
        <a:bodyPr rtlCol="0" anchor="ctr"/>
        <a:lstStyle/>
        <a:p>
          <a:endParaRPr lang="en-US"/>
        </a:p>
      </xdr:txBody>
    </xdr:sp>
    <xdr:clientData/>
  </xdr:twoCellAnchor>
  <xdr:twoCellAnchor>
    <xdr:from>
      <xdr:col>15</xdr:col>
      <xdr:colOff>312965</xdr:colOff>
      <xdr:row>96</xdr:row>
      <xdr:rowOff>27186</xdr:rowOff>
    </xdr:from>
    <xdr:to>
      <xdr:col>18</xdr:col>
      <xdr:colOff>479425</xdr:colOff>
      <xdr:row>100</xdr:row>
      <xdr:rowOff>13606</xdr:rowOff>
    </xdr:to>
    <xdr:grpSp>
      <xdr:nvGrpSpPr>
        <xdr:cNvPr id="22" name="Graphic 17">
          <a:extLst>
            <a:ext uri="{FF2B5EF4-FFF2-40B4-BE49-F238E27FC236}">
              <a16:creationId xmlns:a16="http://schemas.microsoft.com/office/drawing/2014/main" id="{A70D1CF7-AB9A-0D9C-DC39-2185658B6903}"/>
            </a:ext>
          </a:extLst>
        </xdr:cNvPr>
        <xdr:cNvGrpSpPr/>
      </xdr:nvGrpSpPr>
      <xdr:grpSpPr>
        <a:xfrm>
          <a:off x="18859501" y="19553436"/>
          <a:ext cx="2289174" cy="748420"/>
          <a:chOff x="18260786" y="18029436"/>
          <a:chExt cx="2329996" cy="748420"/>
        </a:xfrm>
        <a:solidFill>
          <a:srgbClr val="006550"/>
        </a:solidFill>
      </xdr:grpSpPr>
      <xdr:sp macro="" textlink="">
        <xdr:nvSpPr>
          <xdr:cNvPr id="23" name="Freeform: Shape 22">
            <a:extLst>
              <a:ext uri="{FF2B5EF4-FFF2-40B4-BE49-F238E27FC236}">
                <a16:creationId xmlns:a16="http://schemas.microsoft.com/office/drawing/2014/main" id="{52891154-8D6A-A1B4-8B88-0D2912690137}"/>
              </a:ext>
            </a:extLst>
          </xdr:cNvPr>
          <xdr:cNvSpPr/>
        </xdr:nvSpPr>
        <xdr:spPr>
          <a:xfrm>
            <a:off x="20208270" y="18445098"/>
            <a:ext cx="312661" cy="332758"/>
          </a:xfrm>
          <a:custGeom>
            <a:avLst/>
            <a:gdLst>
              <a:gd name="connsiteX0" fmla="*/ 209550 w 312661"/>
              <a:gd name="connsiteY0" fmla="*/ 108241 h 332758"/>
              <a:gd name="connsiteX1" fmla="*/ 154668 w 312661"/>
              <a:gd name="connsiteY1" fmla="*/ 151481 h 332758"/>
              <a:gd name="connsiteX2" fmla="*/ 71513 w 312661"/>
              <a:gd name="connsiteY2" fmla="*/ 151481 h 332758"/>
              <a:gd name="connsiteX3" fmla="*/ 71513 w 312661"/>
              <a:gd name="connsiteY3" fmla="*/ 68326 h 332758"/>
              <a:gd name="connsiteX4" fmla="*/ 148016 w 312661"/>
              <a:gd name="connsiteY4" fmla="*/ 68326 h 332758"/>
              <a:gd name="connsiteX5" fmla="*/ 207887 w 312661"/>
              <a:gd name="connsiteY5" fmla="*/ 109904 h 332758"/>
              <a:gd name="connsiteX6" fmla="*/ 282726 w 312661"/>
              <a:gd name="connsiteY6" fmla="*/ 106578 h 332758"/>
              <a:gd name="connsiteX7" fmla="*/ 252791 w 312661"/>
              <a:gd name="connsiteY7" fmla="*/ 35064 h 332758"/>
              <a:gd name="connsiteX8" fmla="*/ 151342 w 312661"/>
              <a:gd name="connsiteY8" fmla="*/ 139 h 332758"/>
              <a:gd name="connsiteX9" fmla="*/ 0 w 312661"/>
              <a:gd name="connsiteY9" fmla="*/ 139 h 332758"/>
              <a:gd name="connsiteX10" fmla="*/ 0 w 312661"/>
              <a:gd name="connsiteY10" fmla="*/ 332759 h 332758"/>
              <a:gd name="connsiteX11" fmla="*/ 73176 w 312661"/>
              <a:gd name="connsiteY11" fmla="*/ 332759 h 332758"/>
              <a:gd name="connsiteX12" fmla="*/ 73176 w 312661"/>
              <a:gd name="connsiteY12" fmla="*/ 218005 h 332758"/>
              <a:gd name="connsiteX13" fmla="*/ 133048 w 312661"/>
              <a:gd name="connsiteY13" fmla="*/ 218005 h 332758"/>
              <a:gd name="connsiteX14" fmla="*/ 222855 w 312661"/>
              <a:gd name="connsiteY14" fmla="*/ 332759 h 332758"/>
              <a:gd name="connsiteX15" fmla="*/ 312662 w 312661"/>
              <a:gd name="connsiteY15" fmla="*/ 332759 h 332758"/>
              <a:gd name="connsiteX16" fmla="*/ 211213 w 312661"/>
              <a:gd name="connsiteY16" fmla="*/ 204700 h 332758"/>
              <a:gd name="connsiteX17" fmla="*/ 282726 w 312661"/>
              <a:gd name="connsiteY17" fmla="*/ 106578 h 3327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312661" h="332758">
                <a:moveTo>
                  <a:pt x="209550" y="108241"/>
                </a:moveTo>
                <a:cubicBezTo>
                  <a:pt x="209550" y="133187"/>
                  <a:pt x="189593" y="149818"/>
                  <a:pt x="154668" y="151481"/>
                </a:cubicBezTo>
                <a:lnTo>
                  <a:pt x="71513" y="151481"/>
                </a:lnTo>
                <a:lnTo>
                  <a:pt x="71513" y="68326"/>
                </a:lnTo>
                <a:lnTo>
                  <a:pt x="148016" y="68326"/>
                </a:lnTo>
                <a:cubicBezTo>
                  <a:pt x="187930" y="68326"/>
                  <a:pt x="207887" y="81631"/>
                  <a:pt x="207887" y="109904"/>
                </a:cubicBezTo>
                <a:moveTo>
                  <a:pt x="282726" y="106578"/>
                </a:moveTo>
                <a:cubicBezTo>
                  <a:pt x="282726" y="79968"/>
                  <a:pt x="272748" y="53359"/>
                  <a:pt x="252791" y="35064"/>
                </a:cubicBezTo>
                <a:cubicBezTo>
                  <a:pt x="224518" y="11781"/>
                  <a:pt x="187930" y="-1524"/>
                  <a:pt x="151342" y="139"/>
                </a:cubicBezTo>
                <a:lnTo>
                  <a:pt x="0" y="139"/>
                </a:lnTo>
                <a:lnTo>
                  <a:pt x="0" y="332759"/>
                </a:lnTo>
                <a:lnTo>
                  <a:pt x="73176" y="332759"/>
                </a:lnTo>
                <a:lnTo>
                  <a:pt x="73176" y="218005"/>
                </a:lnTo>
                <a:lnTo>
                  <a:pt x="133048" y="218005"/>
                </a:lnTo>
                <a:lnTo>
                  <a:pt x="222855" y="332759"/>
                </a:lnTo>
                <a:lnTo>
                  <a:pt x="312662" y="332759"/>
                </a:lnTo>
                <a:lnTo>
                  <a:pt x="211213" y="204700"/>
                </a:lnTo>
                <a:cubicBezTo>
                  <a:pt x="254454" y="191395"/>
                  <a:pt x="282726" y="151481"/>
                  <a:pt x="282726" y="106578"/>
                </a:cubicBezTo>
              </a:path>
            </a:pathLst>
          </a:custGeom>
          <a:solidFill>
            <a:srgbClr val="006550"/>
          </a:solidFill>
          <a:ln w="16623" cap="flat">
            <a:noFill/>
            <a:prstDash val="solid"/>
            <a:miter/>
          </a:ln>
        </xdr:spPr>
        <xdr:txBody>
          <a:bodyPr rtlCol="0" anchor="ctr"/>
          <a:lstStyle/>
          <a:p>
            <a:endParaRPr lang="en-US"/>
          </a:p>
        </xdr:txBody>
      </xdr:sp>
      <xdr:sp macro="" textlink="">
        <xdr:nvSpPr>
          <xdr:cNvPr id="24" name="Freeform: Shape 23">
            <a:extLst>
              <a:ext uri="{FF2B5EF4-FFF2-40B4-BE49-F238E27FC236}">
                <a16:creationId xmlns:a16="http://schemas.microsoft.com/office/drawing/2014/main" id="{6A216002-DF35-7237-90B7-9373D4A24528}"/>
              </a:ext>
            </a:extLst>
          </xdr:cNvPr>
          <xdr:cNvSpPr/>
        </xdr:nvSpPr>
        <xdr:spPr>
          <a:xfrm>
            <a:off x="19832411" y="18445098"/>
            <a:ext cx="312662" cy="332758"/>
          </a:xfrm>
          <a:custGeom>
            <a:avLst/>
            <a:gdLst>
              <a:gd name="connsiteX0" fmla="*/ 73176 w 312662"/>
              <a:gd name="connsiteY0" fmla="*/ 68326 h 332758"/>
              <a:gd name="connsiteX1" fmla="*/ 149679 w 312662"/>
              <a:gd name="connsiteY1" fmla="*/ 68326 h 332758"/>
              <a:gd name="connsiteX2" fmla="*/ 209550 w 312662"/>
              <a:gd name="connsiteY2" fmla="*/ 109904 h 332758"/>
              <a:gd name="connsiteX3" fmla="*/ 154668 w 312662"/>
              <a:gd name="connsiteY3" fmla="*/ 153144 h 332758"/>
              <a:gd name="connsiteX4" fmla="*/ 71513 w 312662"/>
              <a:gd name="connsiteY4" fmla="*/ 153144 h 332758"/>
              <a:gd name="connsiteX5" fmla="*/ 71513 w 312662"/>
              <a:gd name="connsiteY5" fmla="*/ 69989 h 332758"/>
              <a:gd name="connsiteX6" fmla="*/ 282726 w 312662"/>
              <a:gd name="connsiteY6" fmla="*/ 106578 h 332758"/>
              <a:gd name="connsiteX7" fmla="*/ 252790 w 312662"/>
              <a:gd name="connsiteY7" fmla="*/ 35064 h 332758"/>
              <a:gd name="connsiteX8" fmla="*/ 151342 w 312662"/>
              <a:gd name="connsiteY8" fmla="*/ 139 h 332758"/>
              <a:gd name="connsiteX9" fmla="*/ 0 w 312662"/>
              <a:gd name="connsiteY9" fmla="*/ 139 h 332758"/>
              <a:gd name="connsiteX10" fmla="*/ 0 w 312662"/>
              <a:gd name="connsiteY10" fmla="*/ 332759 h 332758"/>
              <a:gd name="connsiteX11" fmla="*/ 73176 w 312662"/>
              <a:gd name="connsiteY11" fmla="*/ 332759 h 332758"/>
              <a:gd name="connsiteX12" fmla="*/ 73176 w 312662"/>
              <a:gd name="connsiteY12" fmla="*/ 218005 h 332758"/>
              <a:gd name="connsiteX13" fmla="*/ 133048 w 312662"/>
              <a:gd name="connsiteY13" fmla="*/ 218005 h 332758"/>
              <a:gd name="connsiteX14" fmla="*/ 222855 w 312662"/>
              <a:gd name="connsiteY14" fmla="*/ 332759 h 332758"/>
              <a:gd name="connsiteX15" fmla="*/ 312662 w 312662"/>
              <a:gd name="connsiteY15" fmla="*/ 332759 h 332758"/>
              <a:gd name="connsiteX16" fmla="*/ 211213 w 312662"/>
              <a:gd name="connsiteY16" fmla="*/ 204700 h 332758"/>
              <a:gd name="connsiteX17" fmla="*/ 282726 w 312662"/>
              <a:gd name="connsiteY17" fmla="*/ 106578 h 3327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312662" h="332758">
                <a:moveTo>
                  <a:pt x="73176" y="68326"/>
                </a:moveTo>
                <a:lnTo>
                  <a:pt x="149679" y="68326"/>
                </a:lnTo>
                <a:cubicBezTo>
                  <a:pt x="189593" y="68326"/>
                  <a:pt x="209550" y="81631"/>
                  <a:pt x="209550" y="109904"/>
                </a:cubicBezTo>
                <a:cubicBezTo>
                  <a:pt x="209550" y="138176"/>
                  <a:pt x="189593" y="151481"/>
                  <a:pt x="154668" y="153144"/>
                </a:cubicBezTo>
                <a:lnTo>
                  <a:pt x="71513" y="153144"/>
                </a:lnTo>
                <a:lnTo>
                  <a:pt x="71513" y="69989"/>
                </a:lnTo>
                <a:close/>
                <a:moveTo>
                  <a:pt x="282726" y="106578"/>
                </a:moveTo>
                <a:cubicBezTo>
                  <a:pt x="282726" y="79968"/>
                  <a:pt x="272748" y="53359"/>
                  <a:pt x="252790" y="35064"/>
                </a:cubicBezTo>
                <a:cubicBezTo>
                  <a:pt x="224518" y="11781"/>
                  <a:pt x="187930" y="-1524"/>
                  <a:pt x="151342" y="139"/>
                </a:cubicBezTo>
                <a:lnTo>
                  <a:pt x="0" y="139"/>
                </a:lnTo>
                <a:lnTo>
                  <a:pt x="0" y="332759"/>
                </a:lnTo>
                <a:lnTo>
                  <a:pt x="73176" y="332759"/>
                </a:lnTo>
                <a:lnTo>
                  <a:pt x="73176" y="218005"/>
                </a:lnTo>
                <a:lnTo>
                  <a:pt x="133048" y="218005"/>
                </a:lnTo>
                <a:lnTo>
                  <a:pt x="222855" y="332759"/>
                </a:lnTo>
                <a:lnTo>
                  <a:pt x="312662" y="332759"/>
                </a:lnTo>
                <a:lnTo>
                  <a:pt x="211213" y="204700"/>
                </a:lnTo>
                <a:cubicBezTo>
                  <a:pt x="254454" y="191395"/>
                  <a:pt x="282726" y="151481"/>
                  <a:pt x="282726" y="106578"/>
                </a:cubicBezTo>
              </a:path>
            </a:pathLst>
          </a:custGeom>
          <a:solidFill>
            <a:srgbClr val="006550"/>
          </a:solidFill>
          <a:ln w="16623" cap="flat">
            <a:noFill/>
            <a:prstDash val="solid"/>
            <a:miter/>
          </a:ln>
        </xdr:spPr>
        <xdr:txBody>
          <a:bodyPr rtlCol="0" anchor="ctr"/>
          <a:lstStyle/>
          <a:p>
            <a:endParaRPr lang="en-US"/>
          </a:p>
        </xdr:txBody>
      </xdr:sp>
      <xdr:sp macro="" textlink="">
        <xdr:nvSpPr>
          <xdr:cNvPr id="25" name="Freeform: Shape 24">
            <a:extLst>
              <a:ext uri="{FF2B5EF4-FFF2-40B4-BE49-F238E27FC236}">
                <a16:creationId xmlns:a16="http://schemas.microsoft.com/office/drawing/2014/main" id="{6B301012-0B91-AD92-D2A3-8C97EF796D26}"/>
              </a:ext>
            </a:extLst>
          </xdr:cNvPr>
          <xdr:cNvSpPr/>
        </xdr:nvSpPr>
        <xdr:spPr>
          <a:xfrm>
            <a:off x="19484824" y="18445237"/>
            <a:ext cx="264432" cy="332619"/>
          </a:xfrm>
          <a:custGeom>
            <a:avLst/>
            <a:gdLst>
              <a:gd name="connsiteX0" fmla="*/ 0 w 264432"/>
              <a:gd name="connsiteY0" fmla="*/ 0 h 332619"/>
              <a:gd name="connsiteX1" fmla="*/ 0 w 264432"/>
              <a:gd name="connsiteY1" fmla="*/ 332619 h 332619"/>
              <a:gd name="connsiteX2" fmla="*/ 264432 w 264432"/>
              <a:gd name="connsiteY2" fmla="*/ 332619 h 332619"/>
              <a:gd name="connsiteX3" fmla="*/ 264432 w 264432"/>
              <a:gd name="connsiteY3" fmla="*/ 266095 h 332619"/>
              <a:gd name="connsiteX4" fmla="*/ 73176 w 264432"/>
              <a:gd name="connsiteY4" fmla="*/ 266095 h 332619"/>
              <a:gd name="connsiteX5" fmla="*/ 73176 w 264432"/>
              <a:gd name="connsiteY5" fmla="*/ 197908 h 332619"/>
              <a:gd name="connsiteX6" fmla="*/ 242812 w 264432"/>
              <a:gd name="connsiteY6" fmla="*/ 197908 h 332619"/>
              <a:gd name="connsiteX7" fmla="*/ 242812 w 264432"/>
              <a:gd name="connsiteY7" fmla="*/ 131385 h 332619"/>
              <a:gd name="connsiteX8" fmla="*/ 73176 w 264432"/>
              <a:gd name="connsiteY8" fmla="*/ 131385 h 332619"/>
              <a:gd name="connsiteX9" fmla="*/ 73176 w 264432"/>
              <a:gd name="connsiteY9" fmla="*/ 66524 h 332619"/>
              <a:gd name="connsiteX10" fmla="*/ 262769 w 264432"/>
              <a:gd name="connsiteY10" fmla="*/ 66524 h 332619"/>
              <a:gd name="connsiteX11" fmla="*/ 262769 w 264432"/>
              <a:gd name="connsiteY11" fmla="*/ 0 h 332619"/>
              <a:gd name="connsiteX12" fmla="*/ 1663 w 264432"/>
              <a:gd name="connsiteY12" fmla="*/ 0 h 33261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264432" h="332619">
                <a:moveTo>
                  <a:pt x="0" y="0"/>
                </a:moveTo>
                <a:lnTo>
                  <a:pt x="0" y="332619"/>
                </a:lnTo>
                <a:lnTo>
                  <a:pt x="264432" y="332619"/>
                </a:lnTo>
                <a:lnTo>
                  <a:pt x="264432" y="266095"/>
                </a:lnTo>
                <a:lnTo>
                  <a:pt x="73176" y="266095"/>
                </a:lnTo>
                <a:lnTo>
                  <a:pt x="73176" y="197908"/>
                </a:lnTo>
                <a:lnTo>
                  <a:pt x="242812" y="197908"/>
                </a:lnTo>
                <a:lnTo>
                  <a:pt x="242812" y="131385"/>
                </a:lnTo>
                <a:lnTo>
                  <a:pt x="73176" y="131385"/>
                </a:lnTo>
                <a:lnTo>
                  <a:pt x="73176" y="66524"/>
                </a:lnTo>
                <a:lnTo>
                  <a:pt x="262769" y="66524"/>
                </a:lnTo>
                <a:lnTo>
                  <a:pt x="262769" y="0"/>
                </a:lnTo>
                <a:lnTo>
                  <a:pt x="1663" y="0"/>
                </a:lnTo>
                <a:close/>
              </a:path>
            </a:pathLst>
          </a:custGeom>
          <a:solidFill>
            <a:srgbClr val="006550"/>
          </a:solidFill>
          <a:ln w="16623" cap="flat">
            <a:noFill/>
            <a:prstDash val="solid"/>
            <a:miter/>
          </a:ln>
        </xdr:spPr>
        <xdr:txBody>
          <a:bodyPr rtlCol="0" anchor="ctr"/>
          <a:lstStyle/>
          <a:p>
            <a:endParaRPr lang="en-US"/>
          </a:p>
        </xdr:txBody>
      </xdr:sp>
      <xdr:sp macro="" textlink="">
        <xdr:nvSpPr>
          <xdr:cNvPr id="26" name="Freeform: Shape 25">
            <a:extLst>
              <a:ext uri="{FF2B5EF4-FFF2-40B4-BE49-F238E27FC236}">
                <a16:creationId xmlns:a16="http://schemas.microsoft.com/office/drawing/2014/main" id="{8985FEC3-0BE5-FD1E-D4B2-891D5467A616}"/>
              </a:ext>
            </a:extLst>
          </xdr:cNvPr>
          <xdr:cNvSpPr/>
        </xdr:nvSpPr>
        <xdr:spPr>
          <a:xfrm>
            <a:off x="19160520" y="18445237"/>
            <a:ext cx="261106" cy="332619"/>
          </a:xfrm>
          <a:custGeom>
            <a:avLst/>
            <a:gdLst>
              <a:gd name="connsiteX0" fmla="*/ 0 w 261106"/>
              <a:gd name="connsiteY0" fmla="*/ 0 h 332619"/>
              <a:gd name="connsiteX1" fmla="*/ 0 w 261106"/>
              <a:gd name="connsiteY1" fmla="*/ 332619 h 332619"/>
              <a:gd name="connsiteX2" fmla="*/ 73176 w 261106"/>
              <a:gd name="connsiteY2" fmla="*/ 332619 h 332619"/>
              <a:gd name="connsiteX3" fmla="*/ 73176 w 261106"/>
              <a:gd name="connsiteY3" fmla="*/ 204561 h 332619"/>
              <a:gd name="connsiteX4" fmla="*/ 241149 w 261106"/>
              <a:gd name="connsiteY4" fmla="*/ 204561 h 332619"/>
              <a:gd name="connsiteX5" fmla="*/ 241149 w 261106"/>
              <a:gd name="connsiteY5" fmla="*/ 138037 h 332619"/>
              <a:gd name="connsiteX6" fmla="*/ 73176 w 261106"/>
              <a:gd name="connsiteY6" fmla="*/ 138037 h 332619"/>
              <a:gd name="connsiteX7" fmla="*/ 73176 w 261106"/>
              <a:gd name="connsiteY7" fmla="*/ 68187 h 332619"/>
              <a:gd name="connsiteX8" fmla="*/ 261106 w 261106"/>
              <a:gd name="connsiteY8" fmla="*/ 68187 h 332619"/>
              <a:gd name="connsiteX9" fmla="*/ 261106 w 261106"/>
              <a:gd name="connsiteY9" fmla="*/ 1663 h 332619"/>
              <a:gd name="connsiteX10" fmla="*/ 0 w 261106"/>
              <a:gd name="connsiteY10" fmla="*/ 1663 h 33261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261106" h="332619">
                <a:moveTo>
                  <a:pt x="0" y="0"/>
                </a:moveTo>
                <a:lnTo>
                  <a:pt x="0" y="332619"/>
                </a:lnTo>
                <a:lnTo>
                  <a:pt x="73176" y="332619"/>
                </a:lnTo>
                <a:lnTo>
                  <a:pt x="73176" y="204561"/>
                </a:lnTo>
                <a:lnTo>
                  <a:pt x="241149" y="204561"/>
                </a:lnTo>
                <a:lnTo>
                  <a:pt x="241149" y="138037"/>
                </a:lnTo>
                <a:lnTo>
                  <a:pt x="73176" y="138037"/>
                </a:lnTo>
                <a:lnTo>
                  <a:pt x="73176" y="68187"/>
                </a:lnTo>
                <a:lnTo>
                  <a:pt x="261106" y="68187"/>
                </a:lnTo>
                <a:lnTo>
                  <a:pt x="261106" y="1663"/>
                </a:lnTo>
                <a:lnTo>
                  <a:pt x="0" y="1663"/>
                </a:lnTo>
                <a:close/>
              </a:path>
            </a:pathLst>
          </a:custGeom>
          <a:solidFill>
            <a:srgbClr val="006550"/>
          </a:solidFill>
          <a:ln w="16623" cap="flat">
            <a:noFill/>
            <a:prstDash val="solid"/>
            <a:miter/>
          </a:ln>
        </xdr:spPr>
        <xdr:txBody>
          <a:bodyPr rtlCol="0" anchor="ctr"/>
          <a:lstStyle/>
          <a:p>
            <a:endParaRPr lang="en-US"/>
          </a:p>
        </xdr:txBody>
      </xdr:sp>
      <xdr:sp macro="" textlink="">
        <xdr:nvSpPr>
          <xdr:cNvPr id="27" name="Freeform: Shape 26">
            <a:extLst>
              <a:ext uri="{FF2B5EF4-FFF2-40B4-BE49-F238E27FC236}">
                <a16:creationId xmlns:a16="http://schemas.microsoft.com/office/drawing/2014/main" id="{F88D71D4-67BA-FD2E-B498-22D966AA30C9}"/>
              </a:ext>
            </a:extLst>
          </xdr:cNvPr>
          <xdr:cNvSpPr/>
        </xdr:nvSpPr>
        <xdr:spPr>
          <a:xfrm>
            <a:off x="19479835" y="18029436"/>
            <a:ext cx="354239" cy="341066"/>
          </a:xfrm>
          <a:custGeom>
            <a:avLst/>
            <a:gdLst>
              <a:gd name="connsiteX0" fmla="*/ 279400 w 354239"/>
              <a:gd name="connsiteY0" fmla="*/ 171326 h 341066"/>
              <a:gd name="connsiteX1" fmla="*/ 181277 w 354239"/>
              <a:gd name="connsiteY1" fmla="*/ 274438 h 341066"/>
              <a:gd name="connsiteX2" fmla="*/ 176288 w 354239"/>
              <a:gd name="connsiteY2" fmla="*/ 274438 h 341066"/>
              <a:gd name="connsiteX3" fmla="*/ 73176 w 354239"/>
              <a:gd name="connsiteY3" fmla="*/ 171326 h 341066"/>
              <a:gd name="connsiteX4" fmla="*/ 73176 w 354239"/>
              <a:gd name="connsiteY4" fmla="*/ 169663 h 341066"/>
              <a:gd name="connsiteX5" fmla="*/ 171299 w 354239"/>
              <a:gd name="connsiteY5" fmla="*/ 66551 h 341066"/>
              <a:gd name="connsiteX6" fmla="*/ 176288 w 354239"/>
              <a:gd name="connsiteY6" fmla="*/ 66551 h 341066"/>
              <a:gd name="connsiteX7" fmla="*/ 279400 w 354239"/>
              <a:gd name="connsiteY7" fmla="*/ 166337 h 341066"/>
              <a:gd name="connsiteX8" fmla="*/ 279400 w 354239"/>
              <a:gd name="connsiteY8" fmla="*/ 171326 h 341066"/>
              <a:gd name="connsiteX9" fmla="*/ 177951 w 354239"/>
              <a:gd name="connsiteY9" fmla="*/ 27 h 341066"/>
              <a:gd name="connsiteX10" fmla="*/ 0 w 354239"/>
              <a:gd name="connsiteY10" fmla="*/ 168000 h 341066"/>
              <a:gd name="connsiteX11" fmla="*/ 0 w 354239"/>
              <a:gd name="connsiteY11" fmla="*/ 171326 h 341066"/>
              <a:gd name="connsiteX12" fmla="*/ 176288 w 354239"/>
              <a:gd name="connsiteY12" fmla="*/ 340962 h 341066"/>
              <a:gd name="connsiteX13" fmla="*/ 354239 w 354239"/>
              <a:gd name="connsiteY13" fmla="*/ 172989 h 341066"/>
              <a:gd name="connsiteX14" fmla="*/ 354239 w 354239"/>
              <a:gd name="connsiteY14" fmla="*/ 169663 h 341066"/>
              <a:gd name="connsiteX15" fmla="*/ 177951 w 354239"/>
              <a:gd name="connsiteY15" fmla="*/ 27 h 3410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354239" h="341066">
                <a:moveTo>
                  <a:pt x="279400" y="171326"/>
                </a:moveTo>
                <a:cubicBezTo>
                  <a:pt x="279400" y="226208"/>
                  <a:pt x="237823" y="272775"/>
                  <a:pt x="181277" y="274438"/>
                </a:cubicBezTo>
                <a:cubicBezTo>
                  <a:pt x="181277" y="274438"/>
                  <a:pt x="177951" y="274438"/>
                  <a:pt x="176288" y="274438"/>
                </a:cubicBezTo>
                <a:cubicBezTo>
                  <a:pt x="119743" y="274438"/>
                  <a:pt x="73176" y="227871"/>
                  <a:pt x="73176" y="171326"/>
                </a:cubicBezTo>
                <a:cubicBezTo>
                  <a:pt x="73176" y="171326"/>
                  <a:pt x="73176" y="171326"/>
                  <a:pt x="73176" y="169663"/>
                </a:cubicBezTo>
                <a:cubicBezTo>
                  <a:pt x="73176" y="114781"/>
                  <a:pt x="114753" y="68214"/>
                  <a:pt x="171299" y="66551"/>
                </a:cubicBezTo>
                <a:cubicBezTo>
                  <a:pt x="171299" y="66551"/>
                  <a:pt x="174625" y="66551"/>
                  <a:pt x="176288" y="66551"/>
                </a:cubicBezTo>
                <a:cubicBezTo>
                  <a:pt x="232833" y="66551"/>
                  <a:pt x="279400" y="109791"/>
                  <a:pt x="279400" y="166337"/>
                </a:cubicBezTo>
                <a:cubicBezTo>
                  <a:pt x="279400" y="166337"/>
                  <a:pt x="279400" y="169663"/>
                  <a:pt x="279400" y="171326"/>
                </a:cubicBezTo>
                <a:moveTo>
                  <a:pt x="177951" y="27"/>
                </a:moveTo>
                <a:cubicBezTo>
                  <a:pt x="83155" y="-1636"/>
                  <a:pt x="3326" y="73203"/>
                  <a:pt x="0" y="168000"/>
                </a:cubicBezTo>
                <a:cubicBezTo>
                  <a:pt x="0" y="168000"/>
                  <a:pt x="0" y="169663"/>
                  <a:pt x="0" y="171326"/>
                </a:cubicBezTo>
                <a:cubicBezTo>
                  <a:pt x="0" y="267786"/>
                  <a:pt x="76502" y="340962"/>
                  <a:pt x="176288" y="340962"/>
                </a:cubicBezTo>
                <a:cubicBezTo>
                  <a:pt x="271085" y="344288"/>
                  <a:pt x="350913" y="267786"/>
                  <a:pt x="354239" y="172989"/>
                </a:cubicBezTo>
                <a:cubicBezTo>
                  <a:pt x="354239" y="172989"/>
                  <a:pt x="354239" y="171326"/>
                  <a:pt x="354239" y="169663"/>
                </a:cubicBezTo>
                <a:cubicBezTo>
                  <a:pt x="354239" y="73203"/>
                  <a:pt x="277737" y="27"/>
                  <a:pt x="177951" y="27"/>
                </a:cubicBezTo>
              </a:path>
            </a:pathLst>
          </a:custGeom>
          <a:solidFill>
            <a:srgbClr val="006550"/>
          </a:solidFill>
          <a:ln w="16623" cap="flat">
            <a:noFill/>
            <a:prstDash val="solid"/>
            <a:miter/>
          </a:ln>
        </xdr:spPr>
        <xdr:txBody>
          <a:bodyPr rtlCol="0" anchor="ctr"/>
          <a:lstStyle/>
          <a:p>
            <a:endParaRPr lang="en-US"/>
          </a:p>
        </xdr:txBody>
      </xdr:sp>
      <xdr:sp macro="" textlink="">
        <xdr:nvSpPr>
          <xdr:cNvPr id="28" name="Freeform: Shape 27">
            <a:extLst>
              <a:ext uri="{FF2B5EF4-FFF2-40B4-BE49-F238E27FC236}">
                <a16:creationId xmlns:a16="http://schemas.microsoft.com/office/drawing/2014/main" id="{9930504E-7F50-53E1-6DA8-DD7024DF2850}"/>
              </a:ext>
            </a:extLst>
          </xdr:cNvPr>
          <xdr:cNvSpPr/>
        </xdr:nvSpPr>
        <xdr:spPr>
          <a:xfrm>
            <a:off x="19915566" y="18034313"/>
            <a:ext cx="312662" cy="332758"/>
          </a:xfrm>
          <a:custGeom>
            <a:avLst/>
            <a:gdLst>
              <a:gd name="connsiteX0" fmla="*/ 73176 w 312662"/>
              <a:gd name="connsiteY0" fmla="*/ 66663 h 332758"/>
              <a:gd name="connsiteX1" fmla="*/ 149679 w 312662"/>
              <a:gd name="connsiteY1" fmla="*/ 66663 h 332758"/>
              <a:gd name="connsiteX2" fmla="*/ 209550 w 312662"/>
              <a:gd name="connsiteY2" fmla="*/ 108241 h 332758"/>
              <a:gd name="connsiteX3" fmla="*/ 154668 w 312662"/>
              <a:gd name="connsiteY3" fmla="*/ 151481 h 332758"/>
              <a:gd name="connsiteX4" fmla="*/ 71513 w 312662"/>
              <a:gd name="connsiteY4" fmla="*/ 151481 h 332758"/>
              <a:gd name="connsiteX5" fmla="*/ 71513 w 312662"/>
              <a:gd name="connsiteY5" fmla="*/ 68326 h 332758"/>
              <a:gd name="connsiteX6" fmla="*/ 73176 w 312662"/>
              <a:gd name="connsiteY6" fmla="*/ 218005 h 332758"/>
              <a:gd name="connsiteX7" fmla="*/ 133048 w 312662"/>
              <a:gd name="connsiteY7" fmla="*/ 218005 h 332758"/>
              <a:gd name="connsiteX8" fmla="*/ 222855 w 312662"/>
              <a:gd name="connsiteY8" fmla="*/ 332759 h 332758"/>
              <a:gd name="connsiteX9" fmla="*/ 312662 w 312662"/>
              <a:gd name="connsiteY9" fmla="*/ 332759 h 332758"/>
              <a:gd name="connsiteX10" fmla="*/ 211213 w 312662"/>
              <a:gd name="connsiteY10" fmla="*/ 204700 h 332758"/>
              <a:gd name="connsiteX11" fmla="*/ 282726 w 312662"/>
              <a:gd name="connsiteY11" fmla="*/ 106578 h 332758"/>
              <a:gd name="connsiteX12" fmla="*/ 252790 w 312662"/>
              <a:gd name="connsiteY12" fmla="*/ 35064 h 332758"/>
              <a:gd name="connsiteX13" fmla="*/ 151342 w 312662"/>
              <a:gd name="connsiteY13" fmla="*/ 139 h 332758"/>
              <a:gd name="connsiteX14" fmla="*/ 0 w 312662"/>
              <a:gd name="connsiteY14" fmla="*/ 139 h 332758"/>
              <a:gd name="connsiteX15" fmla="*/ 0 w 312662"/>
              <a:gd name="connsiteY15" fmla="*/ 332759 h 332758"/>
              <a:gd name="connsiteX16" fmla="*/ 73176 w 312662"/>
              <a:gd name="connsiteY16" fmla="*/ 332759 h 332758"/>
              <a:gd name="connsiteX17" fmla="*/ 73176 w 312662"/>
              <a:gd name="connsiteY17" fmla="*/ 218005 h 3327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312662" h="332758">
                <a:moveTo>
                  <a:pt x="73176" y="66663"/>
                </a:moveTo>
                <a:lnTo>
                  <a:pt x="149679" y="66663"/>
                </a:lnTo>
                <a:cubicBezTo>
                  <a:pt x="189593" y="66663"/>
                  <a:pt x="209550" y="79968"/>
                  <a:pt x="209550" y="108241"/>
                </a:cubicBezTo>
                <a:cubicBezTo>
                  <a:pt x="209550" y="136513"/>
                  <a:pt x="189593" y="149818"/>
                  <a:pt x="154668" y="151481"/>
                </a:cubicBezTo>
                <a:lnTo>
                  <a:pt x="71513" y="151481"/>
                </a:lnTo>
                <a:lnTo>
                  <a:pt x="71513" y="68326"/>
                </a:lnTo>
                <a:close/>
                <a:moveTo>
                  <a:pt x="73176" y="218005"/>
                </a:moveTo>
                <a:lnTo>
                  <a:pt x="133048" y="218005"/>
                </a:lnTo>
                <a:lnTo>
                  <a:pt x="222855" y="332759"/>
                </a:lnTo>
                <a:lnTo>
                  <a:pt x="312662" y="332759"/>
                </a:lnTo>
                <a:lnTo>
                  <a:pt x="211213" y="204700"/>
                </a:lnTo>
                <a:cubicBezTo>
                  <a:pt x="254454" y="191395"/>
                  <a:pt x="282726" y="151481"/>
                  <a:pt x="282726" y="106578"/>
                </a:cubicBezTo>
                <a:cubicBezTo>
                  <a:pt x="282726" y="79968"/>
                  <a:pt x="272748" y="53359"/>
                  <a:pt x="252790" y="35064"/>
                </a:cubicBezTo>
                <a:cubicBezTo>
                  <a:pt x="224518" y="11781"/>
                  <a:pt x="187930" y="-1524"/>
                  <a:pt x="151342" y="139"/>
                </a:cubicBezTo>
                <a:lnTo>
                  <a:pt x="0" y="139"/>
                </a:lnTo>
                <a:lnTo>
                  <a:pt x="0" y="332759"/>
                </a:lnTo>
                <a:lnTo>
                  <a:pt x="73176" y="332759"/>
                </a:lnTo>
                <a:lnTo>
                  <a:pt x="73176" y="218005"/>
                </a:lnTo>
                <a:close/>
              </a:path>
            </a:pathLst>
          </a:custGeom>
          <a:solidFill>
            <a:srgbClr val="006550"/>
          </a:solidFill>
          <a:ln w="16623" cap="flat">
            <a:noFill/>
            <a:prstDash val="solid"/>
            <a:miter/>
          </a:ln>
        </xdr:spPr>
        <xdr:txBody>
          <a:bodyPr rtlCol="0" anchor="ctr"/>
          <a:lstStyle/>
          <a:p>
            <a:endParaRPr lang="en-US"/>
          </a:p>
        </xdr:txBody>
      </xdr:sp>
      <xdr:sp macro="" textlink="">
        <xdr:nvSpPr>
          <xdr:cNvPr id="29" name="Freeform: Shape 28">
            <a:extLst>
              <a:ext uri="{FF2B5EF4-FFF2-40B4-BE49-F238E27FC236}">
                <a16:creationId xmlns:a16="http://schemas.microsoft.com/office/drawing/2014/main" id="{17B1C18F-DAA2-6FC7-4BB6-1E1C9F5BB091}"/>
              </a:ext>
            </a:extLst>
          </xdr:cNvPr>
          <xdr:cNvSpPr/>
        </xdr:nvSpPr>
        <xdr:spPr>
          <a:xfrm>
            <a:off x="19235359" y="18034453"/>
            <a:ext cx="246138" cy="330956"/>
          </a:xfrm>
          <a:custGeom>
            <a:avLst/>
            <a:gdLst>
              <a:gd name="connsiteX0" fmla="*/ 246138 w 246138"/>
              <a:gd name="connsiteY0" fmla="*/ 0 h 330956"/>
              <a:gd name="connsiteX1" fmla="*/ 148016 w 246138"/>
              <a:gd name="connsiteY1" fmla="*/ 0 h 330956"/>
              <a:gd name="connsiteX2" fmla="*/ 0 w 246138"/>
              <a:gd name="connsiteY2" fmla="*/ 146352 h 330956"/>
              <a:gd name="connsiteX3" fmla="*/ 153005 w 246138"/>
              <a:gd name="connsiteY3" fmla="*/ 330956 h 330956"/>
              <a:gd name="connsiteX4" fmla="*/ 244475 w 246138"/>
              <a:gd name="connsiteY4" fmla="*/ 330956 h 330956"/>
              <a:gd name="connsiteX5" fmla="*/ 91470 w 246138"/>
              <a:gd name="connsiteY5" fmla="*/ 148016 h 330956"/>
              <a:gd name="connsiteX6" fmla="*/ 246138 w 246138"/>
              <a:gd name="connsiteY6" fmla="*/ 0 h 3309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246138" h="330956">
                <a:moveTo>
                  <a:pt x="246138" y="0"/>
                </a:moveTo>
                <a:lnTo>
                  <a:pt x="148016" y="0"/>
                </a:lnTo>
                <a:lnTo>
                  <a:pt x="0" y="146352"/>
                </a:lnTo>
                <a:lnTo>
                  <a:pt x="153005" y="330956"/>
                </a:lnTo>
                <a:lnTo>
                  <a:pt x="244475" y="330956"/>
                </a:lnTo>
                <a:lnTo>
                  <a:pt x="91470" y="148016"/>
                </a:lnTo>
                <a:lnTo>
                  <a:pt x="246138" y="0"/>
                </a:lnTo>
                <a:close/>
              </a:path>
            </a:pathLst>
          </a:custGeom>
          <a:solidFill>
            <a:srgbClr val="006550"/>
          </a:solidFill>
          <a:ln w="16623" cap="flat">
            <a:noFill/>
            <a:prstDash val="solid"/>
            <a:miter/>
          </a:ln>
        </xdr:spPr>
        <xdr:txBody>
          <a:bodyPr rtlCol="0" anchor="ctr"/>
          <a:lstStyle/>
          <a:p>
            <a:endParaRPr lang="en-US"/>
          </a:p>
        </xdr:txBody>
      </xdr:sp>
      <xdr:sp macro="" textlink="">
        <xdr:nvSpPr>
          <xdr:cNvPr id="30" name="Freeform: Shape 29">
            <a:extLst>
              <a:ext uri="{FF2B5EF4-FFF2-40B4-BE49-F238E27FC236}">
                <a16:creationId xmlns:a16="http://schemas.microsoft.com/office/drawing/2014/main" id="{64FEF73D-F60C-657B-5211-225FE41E1740}"/>
              </a:ext>
            </a:extLst>
          </xdr:cNvPr>
          <xdr:cNvSpPr/>
        </xdr:nvSpPr>
        <xdr:spPr>
          <a:xfrm>
            <a:off x="20289762" y="18034453"/>
            <a:ext cx="301020" cy="332619"/>
          </a:xfrm>
          <a:custGeom>
            <a:avLst/>
            <a:gdLst>
              <a:gd name="connsiteX0" fmla="*/ 73176 w 301020"/>
              <a:gd name="connsiteY0" fmla="*/ 123069 h 332619"/>
              <a:gd name="connsiteX1" fmla="*/ 244475 w 301020"/>
              <a:gd name="connsiteY1" fmla="*/ 330956 h 332619"/>
              <a:gd name="connsiteX2" fmla="*/ 301020 w 301020"/>
              <a:gd name="connsiteY2" fmla="*/ 330956 h 332619"/>
              <a:gd name="connsiteX3" fmla="*/ 301020 w 301020"/>
              <a:gd name="connsiteY3" fmla="*/ 0 h 332619"/>
              <a:gd name="connsiteX4" fmla="*/ 229507 w 301020"/>
              <a:gd name="connsiteY4" fmla="*/ 0 h 332619"/>
              <a:gd name="connsiteX5" fmla="*/ 229507 w 301020"/>
              <a:gd name="connsiteY5" fmla="*/ 202898 h 332619"/>
              <a:gd name="connsiteX6" fmla="*/ 61534 w 301020"/>
              <a:gd name="connsiteY6" fmla="*/ 0 h 332619"/>
              <a:gd name="connsiteX7" fmla="*/ 0 w 301020"/>
              <a:gd name="connsiteY7" fmla="*/ 0 h 332619"/>
              <a:gd name="connsiteX8" fmla="*/ 0 w 301020"/>
              <a:gd name="connsiteY8" fmla="*/ 332619 h 332619"/>
              <a:gd name="connsiteX9" fmla="*/ 71513 w 301020"/>
              <a:gd name="connsiteY9" fmla="*/ 332619 h 332619"/>
              <a:gd name="connsiteX10" fmla="*/ 71513 w 301020"/>
              <a:gd name="connsiteY10" fmla="*/ 123069 h 33261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301020" h="332619">
                <a:moveTo>
                  <a:pt x="73176" y="123069"/>
                </a:moveTo>
                <a:lnTo>
                  <a:pt x="244475" y="330956"/>
                </a:lnTo>
                <a:lnTo>
                  <a:pt x="301020" y="330956"/>
                </a:lnTo>
                <a:lnTo>
                  <a:pt x="301020" y="0"/>
                </a:lnTo>
                <a:lnTo>
                  <a:pt x="229507" y="0"/>
                </a:lnTo>
                <a:lnTo>
                  <a:pt x="229507" y="202898"/>
                </a:lnTo>
                <a:lnTo>
                  <a:pt x="61534" y="0"/>
                </a:lnTo>
                <a:lnTo>
                  <a:pt x="0" y="0"/>
                </a:lnTo>
                <a:lnTo>
                  <a:pt x="0" y="332619"/>
                </a:lnTo>
                <a:lnTo>
                  <a:pt x="71513" y="332619"/>
                </a:lnTo>
                <a:lnTo>
                  <a:pt x="71513" y="123069"/>
                </a:lnTo>
                <a:close/>
              </a:path>
            </a:pathLst>
          </a:custGeom>
          <a:solidFill>
            <a:srgbClr val="006550"/>
          </a:solidFill>
          <a:ln w="16623" cap="flat">
            <a:noFill/>
            <a:prstDash val="solid"/>
            <a:miter/>
          </a:ln>
        </xdr:spPr>
        <xdr:txBody>
          <a:bodyPr rtlCol="0" anchor="ctr"/>
          <a:lstStyle/>
          <a:p>
            <a:endParaRPr lang="en-US"/>
          </a:p>
        </xdr:txBody>
      </xdr:sp>
      <xdr:sp macro="" textlink="">
        <xdr:nvSpPr>
          <xdr:cNvPr id="31" name="Freeform: Shape 30">
            <a:extLst>
              <a:ext uri="{FF2B5EF4-FFF2-40B4-BE49-F238E27FC236}">
                <a16:creationId xmlns:a16="http://schemas.microsoft.com/office/drawing/2014/main" id="{5E6A5F83-6BA2-572B-EA79-573773A88322}"/>
              </a:ext>
            </a:extLst>
          </xdr:cNvPr>
          <xdr:cNvSpPr/>
        </xdr:nvSpPr>
        <xdr:spPr>
          <a:xfrm>
            <a:off x="18260786" y="18029464"/>
            <a:ext cx="748392" cy="748393"/>
          </a:xfrm>
          <a:custGeom>
            <a:avLst/>
            <a:gdLst>
              <a:gd name="connsiteX0" fmla="*/ 0 w 748392"/>
              <a:gd name="connsiteY0" fmla="*/ 748393 h 748393"/>
              <a:gd name="connsiteX1" fmla="*/ 748393 w 748392"/>
              <a:gd name="connsiteY1" fmla="*/ 748393 h 748393"/>
              <a:gd name="connsiteX2" fmla="*/ 748393 w 748392"/>
              <a:gd name="connsiteY2" fmla="*/ 0 h 748393"/>
              <a:gd name="connsiteX3" fmla="*/ 0 w 748392"/>
              <a:gd name="connsiteY3" fmla="*/ 0 h 748393"/>
              <a:gd name="connsiteX4" fmla="*/ 0 w 748392"/>
              <a:gd name="connsiteY4" fmla="*/ 748393 h 748393"/>
              <a:gd name="connsiteX5" fmla="*/ 370870 w 748392"/>
              <a:gd name="connsiteY5" fmla="*/ 592062 h 748393"/>
              <a:gd name="connsiteX6" fmla="*/ 241149 w 748392"/>
              <a:gd name="connsiteY6" fmla="*/ 592062 h 748393"/>
              <a:gd name="connsiteX7" fmla="*/ 81492 w 748392"/>
              <a:gd name="connsiteY7" fmla="*/ 364218 h 748393"/>
              <a:gd name="connsiteX8" fmla="*/ 259443 w 748392"/>
              <a:gd name="connsiteY8" fmla="*/ 157994 h 748393"/>
              <a:gd name="connsiteX9" fmla="*/ 320977 w 748392"/>
              <a:gd name="connsiteY9" fmla="*/ 157994 h 748393"/>
              <a:gd name="connsiteX10" fmla="*/ 320977 w 748392"/>
              <a:gd name="connsiteY10" fmla="*/ 179614 h 748393"/>
              <a:gd name="connsiteX11" fmla="*/ 269422 w 748392"/>
              <a:gd name="connsiteY11" fmla="*/ 179614 h 748393"/>
              <a:gd name="connsiteX12" fmla="*/ 154668 w 748392"/>
              <a:gd name="connsiteY12" fmla="*/ 314325 h 748393"/>
              <a:gd name="connsiteX13" fmla="*/ 332619 w 748392"/>
              <a:gd name="connsiteY13" fmla="*/ 570442 h 748393"/>
              <a:gd name="connsiteX14" fmla="*/ 369207 w 748392"/>
              <a:gd name="connsiteY14" fmla="*/ 570442 h 748393"/>
              <a:gd name="connsiteX15" fmla="*/ 369207 w 748392"/>
              <a:gd name="connsiteY15" fmla="*/ 592062 h 748393"/>
              <a:gd name="connsiteX16" fmla="*/ 410785 w 748392"/>
              <a:gd name="connsiteY16" fmla="*/ 638629 h 748393"/>
              <a:gd name="connsiteX17" fmla="*/ 389164 w 748392"/>
              <a:gd name="connsiteY17" fmla="*/ 638629 h 748393"/>
              <a:gd name="connsiteX18" fmla="*/ 389164 w 748392"/>
              <a:gd name="connsiteY18" fmla="*/ 109764 h 748393"/>
              <a:gd name="connsiteX19" fmla="*/ 410785 w 748392"/>
              <a:gd name="connsiteY19" fmla="*/ 109764 h 748393"/>
              <a:gd name="connsiteX20" fmla="*/ 410785 w 748392"/>
              <a:gd name="connsiteY20" fmla="*/ 638629 h 748393"/>
              <a:gd name="connsiteX21" fmla="*/ 572105 w 748392"/>
              <a:gd name="connsiteY21" fmla="*/ 468993 h 748393"/>
              <a:gd name="connsiteX22" fmla="*/ 552148 w 748392"/>
              <a:gd name="connsiteY22" fmla="*/ 468993 h 748393"/>
              <a:gd name="connsiteX23" fmla="*/ 552148 w 748392"/>
              <a:gd name="connsiteY23" fmla="*/ 462341 h 748393"/>
              <a:gd name="connsiteX24" fmla="*/ 460677 w 748392"/>
              <a:gd name="connsiteY24" fmla="*/ 382512 h 748393"/>
              <a:gd name="connsiteX25" fmla="*/ 452362 w 748392"/>
              <a:gd name="connsiteY25" fmla="*/ 382512 h 748393"/>
              <a:gd name="connsiteX26" fmla="*/ 452362 w 748392"/>
              <a:gd name="connsiteY26" fmla="*/ 360892 h 748393"/>
              <a:gd name="connsiteX27" fmla="*/ 460677 w 748392"/>
              <a:gd name="connsiteY27" fmla="*/ 360892 h 748393"/>
              <a:gd name="connsiteX28" fmla="*/ 552148 w 748392"/>
              <a:gd name="connsiteY28" fmla="*/ 282726 h 748393"/>
              <a:gd name="connsiteX29" fmla="*/ 552148 w 748392"/>
              <a:gd name="connsiteY29" fmla="*/ 276074 h 748393"/>
              <a:gd name="connsiteX30" fmla="*/ 572105 w 748392"/>
              <a:gd name="connsiteY30" fmla="*/ 276074 h 748393"/>
              <a:gd name="connsiteX31" fmla="*/ 572105 w 748392"/>
              <a:gd name="connsiteY31" fmla="*/ 472319 h 748393"/>
              <a:gd name="connsiteX32" fmla="*/ 666901 w 748392"/>
              <a:gd name="connsiteY32" fmla="*/ 307673 h 748393"/>
              <a:gd name="connsiteX33" fmla="*/ 648607 w 748392"/>
              <a:gd name="connsiteY33" fmla="*/ 307673 h 748393"/>
              <a:gd name="connsiteX34" fmla="*/ 648607 w 748392"/>
              <a:gd name="connsiteY34" fmla="*/ 301020 h 748393"/>
              <a:gd name="connsiteX35" fmla="*/ 512233 w 748392"/>
              <a:gd name="connsiteY35" fmla="*/ 179614 h 748393"/>
              <a:gd name="connsiteX36" fmla="*/ 454025 w 748392"/>
              <a:gd name="connsiteY36" fmla="*/ 179614 h 748393"/>
              <a:gd name="connsiteX37" fmla="*/ 454025 w 748392"/>
              <a:gd name="connsiteY37" fmla="*/ 157994 h 748393"/>
              <a:gd name="connsiteX38" fmla="*/ 668564 w 748392"/>
              <a:gd name="connsiteY38" fmla="*/ 157994 h 748393"/>
              <a:gd name="connsiteX39" fmla="*/ 668564 w 748392"/>
              <a:gd name="connsiteY39" fmla="*/ 309336 h 748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Lst>
            <a:rect l="l" t="t" r="r" b="b"/>
            <a:pathLst>
              <a:path w="748392" h="748393">
                <a:moveTo>
                  <a:pt x="0" y="748393"/>
                </a:moveTo>
                <a:lnTo>
                  <a:pt x="748393" y="748393"/>
                </a:lnTo>
                <a:lnTo>
                  <a:pt x="748393" y="0"/>
                </a:lnTo>
                <a:lnTo>
                  <a:pt x="0" y="0"/>
                </a:lnTo>
                <a:lnTo>
                  <a:pt x="0" y="748393"/>
                </a:lnTo>
                <a:close/>
                <a:moveTo>
                  <a:pt x="370870" y="592062"/>
                </a:moveTo>
                <a:lnTo>
                  <a:pt x="241149" y="592062"/>
                </a:lnTo>
                <a:lnTo>
                  <a:pt x="81492" y="364218"/>
                </a:lnTo>
                <a:lnTo>
                  <a:pt x="259443" y="157994"/>
                </a:lnTo>
                <a:lnTo>
                  <a:pt x="320977" y="157994"/>
                </a:lnTo>
                <a:lnTo>
                  <a:pt x="320977" y="179614"/>
                </a:lnTo>
                <a:lnTo>
                  <a:pt x="269422" y="179614"/>
                </a:lnTo>
                <a:lnTo>
                  <a:pt x="154668" y="314325"/>
                </a:lnTo>
                <a:lnTo>
                  <a:pt x="332619" y="570442"/>
                </a:lnTo>
                <a:lnTo>
                  <a:pt x="369207" y="570442"/>
                </a:lnTo>
                <a:lnTo>
                  <a:pt x="369207" y="592062"/>
                </a:lnTo>
                <a:close/>
                <a:moveTo>
                  <a:pt x="410785" y="638629"/>
                </a:moveTo>
                <a:lnTo>
                  <a:pt x="389164" y="638629"/>
                </a:lnTo>
                <a:lnTo>
                  <a:pt x="389164" y="109764"/>
                </a:lnTo>
                <a:lnTo>
                  <a:pt x="410785" y="109764"/>
                </a:lnTo>
                <a:lnTo>
                  <a:pt x="410785" y="638629"/>
                </a:lnTo>
                <a:close/>
                <a:moveTo>
                  <a:pt x="572105" y="468993"/>
                </a:moveTo>
                <a:lnTo>
                  <a:pt x="552148" y="468993"/>
                </a:lnTo>
                <a:lnTo>
                  <a:pt x="552148" y="462341"/>
                </a:lnTo>
                <a:cubicBezTo>
                  <a:pt x="548822" y="439057"/>
                  <a:pt x="545495" y="382512"/>
                  <a:pt x="460677" y="382512"/>
                </a:cubicBezTo>
                <a:lnTo>
                  <a:pt x="452362" y="382512"/>
                </a:lnTo>
                <a:lnTo>
                  <a:pt x="452362" y="360892"/>
                </a:lnTo>
                <a:lnTo>
                  <a:pt x="460677" y="360892"/>
                </a:lnTo>
                <a:cubicBezTo>
                  <a:pt x="520549" y="360892"/>
                  <a:pt x="547158" y="339272"/>
                  <a:pt x="552148" y="282726"/>
                </a:cubicBezTo>
                <a:lnTo>
                  <a:pt x="552148" y="276074"/>
                </a:lnTo>
                <a:lnTo>
                  <a:pt x="572105" y="276074"/>
                </a:lnTo>
                <a:lnTo>
                  <a:pt x="572105" y="472319"/>
                </a:lnTo>
                <a:close/>
                <a:moveTo>
                  <a:pt x="666901" y="307673"/>
                </a:moveTo>
                <a:lnTo>
                  <a:pt x="648607" y="307673"/>
                </a:lnTo>
                <a:lnTo>
                  <a:pt x="648607" y="301020"/>
                </a:lnTo>
                <a:cubicBezTo>
                  <a:pt x="628650" y="219529"/>
                  <a:pt x="583747" y="179614"/>
                  <a:pt x="512233" y="179614"/>
                </a:cubicBezTo>
                <a:lnTo>
                  <a:pt x="454025" y="179614"/>
                </a:lnTo>
                <a:lnTo>
                  <a:pt x="454025" y="157994"/>
                </a:lnTo>
                <a:lnTo>
                  <a:pt x="668564" y="157994"/>
                </a:lnTo>
                <a:lnTo>
                  <a:pt x="668564" y="309336"/>
                </a:lnTo>
                <a:close/>
              </a:path>
            </a:pathLst>
          </a:custGeom>
          <a:solidFill>
            <a:srgbClr val="006550"/>
          </a:solidFill>
          <a:ln w="16623" cap="flat">
            <a:noFill/>
            <a:prstDash val="solid"/>
            <a:miter/>
          </a:ln>
        </xdr:spPr>
        <xdr:txBody>
          <a:bodyPr rtlCol="0" anchor="ctr"/>
          <a:lstStyle/>
          <a:p>
            <a:endParaRPr lang="en-US"/>
          </a:p>
        </xdr:txBody>
      </xdr:sp>
    </xdr:grpSp>
    <xdr:clientData/>
  </xdr:twoCellAnchor>
  <xdr:twoCellAnchor editAs="oneCell">
    <xdr:from>
      <xdr:col>15</xdr:col>
      <xdr:colOff>243994</xdr:colOff>
      <xdr:row>109</xdr:row>
      <xdr:rowOff>244931</xdr:rowOff>
    </xdr:from>
    <xdr:to>
      <xdr:col>18</xdr:col>
      <xdr:colOff>505251</xdr:colOff>
      <xdr:row>116</xdr:row>
      <xdr:rowOff>84877</xdr:rowOff>
    </xdr:to>
    <xdr:pic>
      <xdr:nvPicPr>
        <xdr:cNvPr id="33" name="Picture 32">
          <a:extLst>
            <a:ext uri="{FF2B5EF4-FFF2-40B4-BE49-F238E27FC236}">
              <a16:creationId xmlns:a16="http://schemas.microsoft.com/office/drawing/2014/main" id="{2D00EC01-8454-BF40-F724-91939E8D2848}"/>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8099039" y="20732340"/>
          <a:ext cx="2391394" cy="1363946"/>
        </a:xfrm>
        <a:prstGeom prst="rect">
          <a:avLst/>
        </a:prstGeom>
      </xdr:spPr>
    </xdr:pic>
    <xdr:clientData/>
  </xdr:twoCellAnchor>
</xdr:wsDr>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atenon.com/es/investor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www.page.com/presentations/year/2025" TargetMode="External"/><Relationship Id="rId7" Type="http://schemas.openxmlformats.org/officeDocument/2006/relationships/drawing" Target="../drawings/drawing2.xml"/><Relationship Id="rId2" Type="http://schemas.openxmlformats.org/officeDocument/2006/relationships/hyperlink" Target="https://www.haysplc.com/investors/annual-report-2025" TargetMode="External"/><Relationship Id="rId1" Type="http://schemas.openxmlformats.org/officeDocument/2006/relationships/hyperlink" Target="https://www.randstad.com/investor-relations/results-and-reports/annual-reports/" TargetMode="External"/><Relationship Id="rId6" Type="http://schemas.openxmlformats.org/officeDocument/2006/relationships/printerSettings" Target="../printerSettings/printerSettings2.bin"/><Relationship Id="rId5" Type="http://schemas.openxmlformats.org/officeDocument/2006/relationships/hyperlink" Target="https://www.robertwalters.com/investor-relations/results-reports-and-presentations.html" TargetMode="External"/><Relationship Id="rId4" Type="http://schemas.openxmlformats.org/officeDocument/2006/relationships/hyperlink" Target="https://ir.kornferry.com/sec-filings/annual-reports" TargetMode="External"/><Relationship Id="rId9"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D05E6-F5F3-4155-859D-45C11E40BE05}">
  <dimension ref="A14:XDJ274"/>
  <sheetViews>
    <sheetView tabSelected="1" topLeftCell="A13" zoomScale="70" zoomScaleNormal="70" workbookViewId="0">
      <selection activeCell="O37" sqref="O37"/>
    </sheetView>
  </sheetViews>
  <sheetFormatPr defaultColWidth="10.5703125" defaultRowHeight="15" x14ac:dyDescent="0.25"/>
  <cols>
    <col min="1" max="1" width="10.5703125" style="1"/>
    <col min="2" max="2" width="95.140625" style="1" customWidth="1"/>
    <col min="3" max="3" width="16" style="1" hidden="1" customWidth="1"/>
    <col min="4" max="16" width="16" style="1" customWidth="1"/>
    <col min="17" max="18" width="11" style="1" customWidth="1"/>
    <col min="19" max="19" width="13.42578125" style="1" bestFit="1" customWidth="1"/>
    <col min="20" max="20" width="31.85546875" style="1" bestFit="1" customWidth="1"/>
    <col min="21" max="22" width="13.42578125" style="1" bestFit="1" customWidth="1"/>
    <col min="23" max="23" width="10.5703125" style="1" customWidth="1"/>
    <col min="24" max="24" width="56.42578125" style="1" bestFit="1" customWidth="1"/>
    <col min="25" max="26" width="10.5703125" style="1" customWidth="1"/>
    <col min="27" max="30" width="12.5703125" style="1" bestFit="1" customWidth="1"/>
    <col min="31" max="31" width="12.42578125" style="1" bestFit="1" customWidth="1"/>
    <col min="32" max="16384" width="10.5703125" style="1"/>
  </cols>
  <sheetData>
    <row r="14" s="3" customFormat="1" x14ac:dyDescent="0.25"/>
    <row r="17" spans="2:23" ht="30" x14ac:dyDescent="0.4">
      <c r="B17" s="22" t="s">
        <v>136</v>
      </c>
    </row>
    <row r="21" spans="2:23" ht="17.25" x14ac:dyDescent="0.25">
      <c r="S21" s="27"/>
      <c r="T21" s="28"/>
      <c r="U21" s="28"/>
      <c r="V21" s="30"/>
      <c r="W21" s="30"/>
    </row>
    <row r="22" spans="2:23" ht="18" thickBot="1" x14ac:dyDescent="0.3">
      <c r="S22" s="27"/>
      <c r="T22" s="31"/>
      <c r="U22" s="31"/>
      <c r="V22" s="30"/>
      <c r="W22" s="30"/>
    </row>
    <row r="23" spans="2:23" ht="18" thickTop="1" x14ac:dyDescent="0.25">
      <c r="C23" s="7"/>
      <c r="D23" s="7"/>
      <c r="E23" s="8"/>
      <c r="F23" s="8"/>
      <c r="G23" s="8"/>
      <c r="H23" s="8"/>
      <c r="I23" s="9"/>
      <c r="S23" s="27"/>
      <c r="T23" s="32"/>
      <c r="U23" s="32"/>
      <c r="V23" s="30"/>
      <c r="W23" s="30"/>
    </row>
    <row r="24" spans="2:23" ht="17.25" x14ac:dyDescent="0.25">
      <c r="C24" s="10"/>
      <c r="D24" s="141"/>
      <c r="E24" s="4" t="s">
        <v>54</v>
      </c>
      <c r="I24" s="11"/>
      <c r="S24" s="27"/>
      <c r="T24" s="33"/>
      <c r="U24" s="33"/>
      <c r="V24" s="30"/>
      <c r="W24" s="30"/>
    </row>
    <row r="25" spans="2:23" ht="17.25" x14ac:dyDescent="0.25">
      <c r="C25" s="10"/>
      <c r="D25" s="10"/>
      <c r="I25" s="11"/>
      <c r="S25" s="27"/>
      <c r="T25" s="34"/>
      <c r="U25" s="34"/>
      <c r="V25" s="30"/>
      <c r="W25" s="30"/>
    </row>
    <row r="26" spans="2:23" ht="17.25" x14ac:dyDescent="0.25">
      <c r="C26" s="10"/>
      <c r="D26" s="142"/>
      <c r="E26" s="4" t="s">
        <v>55</v>
      </c>
      <c r="I26" s="11"/>
      <c r="S26" s="27"/>
      <c r="T26" s="34"/>
      <c r="U26" s="35"/>
      <c r="V26" s="30"/>
      <c r="W26" s="30"/>
    </row>
    <row r="27" spans="2:23" ht="17.25" x14ac:dyDescent="0.25">
      <c r="C27" s="10"/>
      <c r="D27" s="10"/>
      <c r="I27" s="11"/>
      <c r="S27" s="27"/>
      <c r="T27" s="29"/>
      <c r="U27" s="34"/>
      <c r="V27" s="30"/>
      <c r="W27" s="30"/>
    </row>
    <row r="28" spans="2:23" ht="17.25" x14ac:dyDescent="0.25">
      <c r="C28" s="10"/>
      <c r="D28" s="143"/>
      <c r="E28" s="1" t="s">
        <v>213</v>
      </c>
      <c r="I28" s="11"/>
      <c r="S28" s="27"/>
      <c r="T28" s="29"/>
      <c r="U28" s="34"/>
      <c r="V28" s="30"/>
      <c r="W28" s="30"/>
    </row>
    <row r="29" spans="2:23" ht="15.75" thickBot="1" x14ac:dyDescent="0.3">
      <c r="C29" s="12"/>
      <c r="D29" s="12"/>
      <c r="E29" s="13"/>
      <c r="F29" s="13"/>
      <c r="G29" s="13"/>
      <c r="H29" s="13"/>
      <c r="I29" s="14"/>
    </row>
    <row r="34" spans="2:18" ht="22.5" x14ac:dyDescent="0.3">
      <c r="B34" s="21" t="s">
        <v>228</v>
      </c>
      <c r="R34" s="52"/>
    </row>
    <row r="35" spans="2:18" x14ac:dyDescent="0.25">
      <c r="J35" s="43" t="s">
        <v>215</v>
      </c>
      <c r="K35" s="166" t="s">
        <v>216</v>
      </c>
      <c r="L35" s="106"/>
      <c r="Q35" s="53"/>
    </row>
    <row r="36" spans="2:18" x14ac:dyDescent="0.25">
      <c r="B36" s="4"/>
      <c r="C36" s="36"/>
      <c r="D36" s="36"/>
      <c r="E36" s="36"/>
      <c r="F36" s="53"/>
      <c r="G36" s="53"/>
      <c r="H36" s="53"/>
    </row>
    <row r="37" spans="2:18" ht="22.5" x14ac:dyDescent="0.3">
      <c r="B37" s="16" t="s">
        <v>88</v>
      </c>
      <c r="C37" s="6">
        <v>2017</v>
      </c>
      <c r="D37" s="6">
        <v>2018</v>
      </c>
      <c r="E37" s="6">
        <v>2019</v>
      </c>
      <c r="F37" s="6">
        <v>2020</v>
      </c>
      <c r="G37" s="6">
        <v>2021</v>
      </c>
      <c r="H37" s="6">
        <v>2022</v>
      </c>
      <c r="I37" s="6">
        <v>2023</v>
      </c>
      <c r="J37" s="6">
        <v>2024</v>
      </c>
      <c r="K37" s="6">
        <v>2025</v>
      </c>
      <c r="L37" s="111"/>
      <c r="M37" s="111"/>
      <c r="N37" s="111"/>
      <c r="O37" s="111"/>
    </row>
    <row r="38" spans="2:18" x14ac:dyDescent="0.25">
      <c r="B38" s="43" t="s">
        <v>171</v>
      </c>
      <c r="C38" s="94"/>
      <c r="D38" s="63"/>
      <c r="E38" s="63">
        <v>3.9316999999999998E-2</v>
      </c>
      <c r="F38" s="63">
        <v>3.2558999999999998E-2</v>
      </c>
      <c r="G38" s="63">
        <v>0.17893800000000001</v>
      </c>
      <c r="H38" s="63">
        <v>3.9971E-2</v>
      </c>
      <c r="I38" s="63">
        <v>8.2620000000000002E-3</v>
      </c>
      <c r="J38" s="63">
        <v>6.1330000000000004E-3</v>
      </c>
      <c r="K38" s="63">
        <v>2.2653E-2</v>
      </c>
      <c r="L38" s="117"/>
      <c r="M38" s="68"/>
      <c r="N38" s="68"/>
      <c r="O38" s="68"/>
    </row>
    <row r="39" spans="2:18" x14ac:dyDescent="0.25">
      <c r="B39" s="43" t="s">
        <v>172</v>
      </c>
      <c r="C39" s="94"/>
      <c r="D39" s="63">
        <v>0.60247600000000001</v>
      </c>
      <c r="E39" s="63">
        <v>0.75253199999999998</v>
      </c>
      <c r="F39" s="63">
        <v>0.46477299999999999</v>
      </c>
      <c r="G39" s="63">
        <v>0.61761500000000003</v>
      </c>
      <c r="H39" s="63">
        <v>1.3638079999999999</v>
      </c>
      <c r="I39" s="63">
        <v>1.321153</v>
      </c>
      <c r="J39" s="63">
        <v>1.0708839999999999</v>
      </c>
      <c r="K39" s="63">
        <v>1.008928</v>
      </c>
      <c r="L39" s="68"/>
      <c r="M39" s="68"/>
      <c r="N39" s="68"/>
      <c r="O39" s="68"/>
    </row>
    <row r="40" spans="2:18" x14ac:dyDescent="0.25">
      <c r="B40" s="43" t="s">
        <v>173</v>
      </c>
      <c r="C40" s="94"/>
      <c r="D40" s="63">
        <v>0.61089499999999997</v>
      </c>
      <c r="E40" s="63">
        <v>0.19034400000000001</v>
      </c>
      <c r="F40" s="63">
        <v>4.0745000000000003E-2</v>
      </c>
      <c r="G40" s="63">
        <v>0.102646</v>
      </c>
      <c r="H40" s="63">
        <v>6.2606999999999996E-2</v>
      </c>
      <c r="I40" s="63">
        <v>1.2663000000000001E-2</v>
      </c>
      <c r="J40" s="63">
        <v>4.7259000000000002E-2</v>
      </c>
      <c r="K40" s="63">
        <v>-3.003E-3</v>
      </c>
      <c r="L40" s="68"/>
      <c r="M40" s="68"/>
      <c r="N40" s="68"/>
      <c r="O40" s="68"/>
    </row>
    <row r="41" spans="2:18" x14ac:dyDescent="0.25">
      <c r="B41" s="43" t="s">
        <v>174</v>
      </c>
      <c r="C41" s="94"/>
      <c r="D41" s="63">
        <v>5.1832649999999996</v>
      </c>
      <c r="E41" s="63">
        <v>4.6084630000000004</v>
      </c>
      <c r="F41" s="63">
        <v>3.9395120000000001</v>
      </c>
      <c r="G41" s="63">
        <v>5.7954230000000004</v>
      </c>
      <c r="H41" s="63">
        <v>7.2501309999999997</v>
      </c>
      <c r="I41" s="63">
        <v>8.2078360000000004</v>
      </c>
      <c r="J41" s="63">
        <v>8.9214950000000002</v>
      </c>
      <c r="K41" s="63">
        <v>11.777248999999999</v>
      </c>
      <c r="L41" s="68"/>
      <c r="M41" s="68"/>
      <c r="N41" s="68"/>
      <c r="O41" s="68"/>
    </row>
    <row r="42" spans="2:18" x14ac:dyDescent="0.25">
      <c r="B42" s="43" t="s">
        <v>175</v>
      </c>
      <c r="C42" s="94"/>
      <c r="D42" s="63">
        <v>0</v>
      </c>
      <c r="E42" s="63">
        <v>-3.094E-3</v>
      </c>
      <c r="F42" s="63">
        <v>0</v>
      </c>
      <c r="G42" s="63">
        <v>0.11362899999999999</v>
      </c>
      <c r="H42" s="63">
        <v>0.109983</v>
      </c>
      <c r="I42" s="63">
        <v>-9.4675999999999996E-2</v>
      </c>
      <c r="J42" s="63">
        <v>0.129083</v>
      </c>
      <c r="K42" s="63">
        <v>1.0128E-2</v>
      </c>
      <c r="L42" s="68"/>
      <c r="M42" s="68"/>
      <c r="N42" s="68"/>
      <c r="O42" s="68"/>
    </row>
    <row r="43" spans="2:18" x14ac:dyDescent="0.25">
      <c r="B43" s="43" t="s">
        <v>176</v>
      </c>
      <c r="C43" s="94"/>
      <c r="D43" s="161">
        <f>1.699995-0.0302519999999991</f>
        <v>1.6697430000000009</v>
      </c>
      <c r="E43" s="63">
        <v>1.714715</v>
      </c>
      <c r="F43" s="63">
        <v>1.0577129999999999</v>
      </c>
      <c r="G43" s="63">
        <v>1.867189</v>
      </c>
      <c r="H43" s="63">
        <v>1.9436439999999999</v>
      </c>
      <c r="I43" s="63">
        <v>2.0842109999999998</v>
      </c>
      <c r="J43" s="63">
        <v>1.5372239999999999</v>
      </c>
      <c r="K43" s="63">
        <v>1.2199450000000001</v>
      </c>
      <c r="L43" s="68"/>
      <c r="M43" s="68"/>
      <c r="N43" s="68"/>
      <c r="O43" s="68"/>
    </row>
    <row r="44" spans="2:18" x14ac:dyDescent="0.25">
      <c r="B44" s="17" t="s">
        <v>43</v>
      </c>
      <c r="C44" s="67">
        <f t="shared" ref="C44:F44" si="0">+SUM(C38:C43)</f>
        <v>0</v>
      </c>
      <c r="D44" s="67">
        <f t="shared" si="0"/>
        <v>8.0663789999999995</v>
      </c>
      <c r="E44" s="67">
        <f t="shared" si="0"/>
        <v>7.302277000000001</v>
      </c>
      <c r="F44" s="67">
        <f t="shared" si="0"/>
        <v>5.5353019999999997</v>
      </c>
      <c r="G44" s="67">
        <f>+SUM(G38:G43)</f>
        <v>8.6754400000000018</v>
      </c>
      <c r="H44" s="67">
        <f>+SUM(H38:H43)</f>
        <v>10.770143999999998</v>
      </c>
      <c r="I44" s="67">
        <f>+SUM(I38:I43)</f>
        <v>11.539449000000001</v>
      </c>
      <c r="J44" s="67">
        <f>+SUM(J38:J43)</f>
        <v>11.712078</v>
      </c>
      <c r="K44" s="67">
        <f>+SUM(K38:K43)</f>
        <v>14.035899999999998</v>
      </c>
      <c r="L44" s="112"/>
      <c r="M44" s="112"/>
      <c r="N44" s="112"/>
      <c r="O44" s="112"/>
    </row>
    <row r="45" spans="2:18" s="57" customFormat="1" x14ac:dyDescent="0.25">
      <c r="B45" s="58"/>
      <c r="C45" s="131"/>
      <c r="D45" s="131"/>
      <c r="E45" s="131"/>
      <c r="F45" s="131"/>
      <c r="G45" s="131"/>
      <c r="H45" s="131"/>
      <c r="I45" s="131"/>
      <c r="J45" s="131"/>
      <c r="K45" s="131"/>
      <c r="L45" s="58"/>
      <c r="M45" s="58"/>
      <c r="N45" s="58"/>
      <c r="O45" s="58"/>
    </row>
    <row r="46" spans="2:18" ht="22.5" x14ac:dyDescent="0.3">
      <c r="B46" s="16" t="s">
        <v>160</v>
      </c>
      <c r="C46" s="6">
        <v>2017</v>
      </c>
      <c r="D46" s="6">
        <v>2018</v>
      </c>
      <c r="E46" s="6">
        <v>2019</v>
      </c>
      <c r="F46" s="6">
        <v>2020</v>
      </c>
      <c r="G46" s="6">
        <v>2021</v>
      </c>
      <c r="H46" s="6">
        <v>2022</v>
      </c>
      <c r="I46" s="6">
        <v>2023</v>
      </c>
      <c r="J46" s="6">
        <v>2024</v>
      </c>
      <c r="K46" s="6">
        <v>2025</v>
      </c>
      <c r="L46" s="111"/>
      <c r="M46" s="111"/>
      <c r="N46" s="111"/>
      <c r="O46" s="111"/>
    </row>
    <row r="47" spans="2:18" x14ac:dyDescent="0.25">
      <c r="B47" s="43" t="s">
        <v>161</v>
      </c>
      <c r="C47" s="94"/>
      <c r="D47" s="63">
        <v>2.0497610000000002</v>
      </c>
      <c r="E47" s="63">
        <v>3.1547960000000002</v>
      </c>
      <c r="F47" s="63">
        <v>2.0164870000000001</v>
      </c>
      <c r="G47" s="63">
        <v>2.6049280000000001</v>
      </c>
      <c r="H47" s="63">
        <v>2.861402</v>
      </c>
      <c r="I47" s="63">
        <v>4.1659259999999998</v>
      </c>
      <c r="J47" s="63">
        <v>4.1740139999999997</v>
      </c>
      <c r="K47" s="63">
        <v>3.5330430000000002</v>
      </c>
      <c r="L47" s="68"/>
      <c r="M47" s="68"/>
      <c r="N47" s="68"/>
      <c r="O47" s="68"/>
    </row>
    <row r="48" spans="2:18" x14ac:dyDescent="0.25">
      <c r="B48" s="43" t="s">
        <v>162</v>
      </c>
      <c r="C48" s="94"/>
      <c r="D48" s="63">
        <v>1.973557</v>
      </c>
      <c r="E48" s="63">
        <v>1.300932</v>
      </c>
      <c r="F48" s="63">
        <v>0.98877300000000001</v>
      </c>
      <c r="G48" s="63">
        <v>1.5650219999999999</v>
      </c>
      <c r="H48" s="63">
        <v>1.847936</v>
      </c>
      <c r="I48" s="63">
        <v>1.8915919999999999</v>
      </c>
      <c r="J48" s="63">
        <v>1.516052</v>
      </c>
      <c r="K48" s="63">
        <v>1.9905740000000001</v>
      </c>
      <c r="L48" s="68"/>
      <c r="M48" s="68"/>
      <c r="N48" s="68"/>
      <c r="O48" s="68"/>
    </row>
    <row r="49" spans="2:17" x14ac:dyDescent="0.25">
      <c r="B49" s="43" t="s">
        <v>178</v>
      </c>
      <c r="C49" s="94"/>
      <c r="D49" s="63">
        <v>1.2419720000000001</v>
      </c>
      <c r="E49" s="63">
        <v>0.62784099999999998</v>
      </c>
      <c r="F49" s="63">
        <v>0.67865200000000003</v>
      </c>
      <c r="G49" s="63">
        <v>1.096279</v>
      </c>
      <c r="H49" s="63">
        <v>1.673886</v>
      </c>
      <c r="I49" s="63">
        <v>1.201449</v>
      </c>
      <c r="J49" s="63">
        <v>2.0645859999999998</v>
      </c>
      <c r="K49" s="63">
        <v>2.8045620000000002</v>
      </c>
      <c r="L49" s="68"/>
      <c r="M49" s="68"/>
      <c r="N49" s="68"/>
      <c r="O49" s="68"/>
    </row>
    <row r="50" spans="2:17" x14ac:dyDescent="0.25">
      <c r="B50" s="43" t="s">
        <v>163</v>
      </c>
      <c r="C50" s="94"/>
      <c r="D50" s="63">
        <v>1.103777</v>
      </c>
      <c r="E50" s="63">
        <v>0.41340900000000003</v>
      </c>
      <c r="F50" s="63">
        <v>0.387461</v>
      </c>
      <c r="G50" s="63">
        <v>0.76963899999999996</v>
      </c>
      <c r="H50" s="63">
        <v>1.061437</v>
      </c>
      <c r="I50" s="63">
        <v>1.199287</v>
      </c>
      <c r="J50" s="63">
        <v>0.89955799999999997</v>
      </c>
      <c r="K50" s="63">
        <v>1.609974</v>
      </c>
      <c r="L50" s="68"/>
      <c r="M50" s="68"/>
      <c r="N50" s="68"/>
      <c r="O50" s="68"/>
    </row>
    <row r="51" spans="2:17" x14ac:dyDescent="0.25">
      <c r="B51" s="43" t="s">
        <v>164</v>
      </c>
      <c r="C51" s="94"/>
      <c r="D51" s="63">
        <v>0.47186600000000001</v>
      </c>
      <c r="E51" s="63">
        <v>0.41359299999999999</v>
      </c>
      <c r="F51" s="63">
        <v>0.331847</v>
      </c>
      <c r="G51" s="63">
        <v>0.76203399999999999</v>
      </c>
      <c r="H51" s="63">
        <v>0.95545100000000005</v>
      </c>
      <c r="I51" s="63">
        <v>0.679813</v>
      </c>
      <c r="J51" s="63">
        <v>0.52851099999999995</v>
      </c>
      <c r="K51" s="63">
        <v>1.0851029999999999</v>
      </c>
      <c r="L51" s="68"/>
      <c r="M51" s="68"/>
      <c r="N51" s="68"/>
      <c r="O51" s="68"/>
    </row>
    <row r="52" spans="2:17" x14ac:dyDescent="0.25">
      <c r="B52" s="43" t="s">
        <v>165</v>
      </c>
      <c r="C52" s="94"/>
      <c r="D52" s="63">
        <v>0.16450400000000001</v>
      </c>
      <c r="E52" s="63">
        <v>0.62240200000000001</v>
      </c>
      <c r="F52" s="63">
        <v>0.26102599999999998</v>
      </c>
      <c r="G52" s="63">
        <v>0.56995600000000002</v>
      </c>
      <c r="H52" s="63">
        <v>0.691492</v>
      </c>
      <c r="I52" s="63">
        <v>0.56855</v>
      </c>
      <c r="J52" s="63">
        <v>0.22389100000000001</v>
      </c>
      <c r="K52" s="63">
        <v>0.32378600000000002</v>
      </c>
      <c r="L52" s="68"/>
      <c r="M52" s="68"/>
      <c r="N52" s="68"/>
      <c r="O52" s="68"/>
    </row>
    <row r="53" spans="2:17" x14ac:dyDescent="0.25">
      <c r="B53" s="43" t="s">
        <v>166</v>
      </c>
      <c r="C53" s="94"/>
      <c r="D53" s="63">
        <v>0.290933</v>
      </c>
      <c r="E53" s="63">
        <v>0.17702599999999999</v>
      </c>
      <c r="F53" s="63">
        <v>0.20850299999999999</v>
      </c>
      <c r="G53" s="63">
        <v>0.550539</v>
      </c>
      <c r="H53" s="63">
        <v>0.46512100000000001</v>
      </c>
      <c r="I53" s="63">
        <v>0.70655199999999996</v>
      </c>
      <c r="J53" s="63">
        <v>0.82871899999999998</v>
      </c>
      <c r="K53" s="63">
        <v>1.0026189999999999</v>
      </c>
      <c r="L53" s="68"/>
      <c r="M53" s="68"/>
      <c r="N53" s="68"/>
      <c r="O53" s="68"/>
    </row>
    <row r="54" spans="2:17" x14ac:dyDescent="0.25">
      <c r="B54" s="43" t="s">
        <v>167</v>
      </c>
      <c r="C54" s="94"/>
      <c r="D54" s="63">
        <v>8.8774000000000006E-2</v>
      </c>
      <c r="E54" s="63">
        <v>0.231096</v>
      </c>
      <c r="F54" s="63">
        <v>0.177784</v>
      </c>
      <c r="G54" s="63">
        <v>0.33230999999999999</v>
      </c>
      <c r="H54" s="63">
        <v>0.26374700000000001</v>
      </c>
      <c r="I54" s="63">
        <v>0.322878</v>
      </c>
      <c r="J54" s="63">
        <v>0.324183</v>
      </c>
      <c r="K54" s="63">
        <v>0.35699599999999998</v>
      </c>
      <c r="L54" s="68"/>
      <c r="M54" s="68"/>
      <c r="N54" s="68"/>
      <c r="O54" s="68"/>
      <c r="P54" s="68"/>
    </row>
    <row r="55" spans="2:17" x14ac:dyDescent="0.25">
      <c r="B55" s="43" t="s">
        <v>168</v>
      </c>
      <c r="C55" s="94"/>
      <c r="D55" s="63">
        <v>0.60297000000000001</v>
      </c>
      <c r="E55" s="63">
        <v>0.17310700000000001</v>
      </c>
      <c r="F55" s="63">
        <v>0.30130200000000001</v>
      </c>
      <c r="G55" s="63">
        <v>0.23442099999999999</v>
      </c>
      <c r="H55" s="63">
        <v>0.70803099999999997</v>
      </c>
      <c r="I55" s="63">
        <v>0.56976099999999996</v>
      </c>
      <c r="J55" s="63">
        <v>1.097372</v>
      </c>
      <c r="K55" s="63">
        <v>1.178839</v>
      </c>
      <c r="L55" s="68"/>
      <c r="M55" s="68"/>
      <c r="N55" s="68"/>
      <c r="O55" s="68"/>
      <c r="P55" s="68"/>
    </row>
    <row r="56" spans="2:17" x14ac:dyDescent="0.25">
      <c r="B56" s="43" t="s">
        <v>169</v>
      </c>
      <c r="C56" s="94"/>
      <c r="D56" s="63">
        <v>2.9970000000000001E-3</v>
      </c>
      <c r="E56" s="63">
        <v>0.17958499999999999</v>
      </c>
      <c r="F56" s="63">
        <v>0.172481</v>
      </c>
      <c r="G56" s="63">
        <v>0.17993400000000001</v>
      </c>
      <c r="H56" s="63">
        <v>0.234346</v>
      </c>
      <c r="I56" s="63">
        <v>0.20980799999999999</v>
      </c>
      <c r="J56" s="63">
        <v>5.5192999999999999E-2</v>
      </c>
      <c r="K56" s="63">
        <v>0.15040400000000001</v>
      </c>
      <c r="L56" s="68"/>
      <c r="M56" s="68"/>
      <c r="N56" s="68"/>
      <c r="O56" s="68"/>
      <c r="P56" s="68"/>
    </row>
    <row r="57" spans="2:17" x14ac:dyDescent="0.25">
      <c r="B57" s="43" t="s">
        <v>170</v>
      </c>
      <c r="C57" s="67"/>
      <c r="D57" s="63">
        <v>7.5268000000000002E-2</v>
      </c>
      <c r="E57" s="63">
        <v>8.4899999999999993E-3</v>
      </c>
      <c r="F57" s="63">
        <v>1.0985999999999999E-2</v>
      </c>
      <c r="G57" s="63">
        <v>1.0378E-2</v>
      </c>
      <c r="H57" s="63">
        <v>7.2960000000000004E-3</v>
      </c>
      <c r="I57" s="63">
        <v>2.3834000000000001E-2</v>
      </c>
      <c r="J57" s="63">
        <v>0</v>
      </c>
      <c r="K57" s="63">
        <v>0</v>
      </c>
      <c r="L57" s="112"/>
      <c r="M57" s="112"/>
      <c r="N57" s="112"/>
      <c r="O57" s="112"/>
    </row>
    <row r="58" spans="2:17" x14ac:dyDescent="0.25">
      <c r="B58" s="17" t="s">
        <v>43</v>
      </c>
      <c r="C58" s="67">
        <f t="shared" ref="C58:H58" si="1">SUM(C47:C57)</f>
        <v>0</v>
      </c>
      <c r="D58" s="67">
        <f t="shared" si="1"/>
        <v>8.0663789999999995</v>
      </c>
      <c r="E58" s="67">
        <f t="shared" ref="E58" si="2">SUM(E47:E57)</f>
        <v>7.3022770000000001</v>
      </c>
      <c r="F58" s="67">
        <f t="shared" si="1"/>
        <v>5.5353020000000006</v>
      </c>
      <c r="G58" s="67">
        <f t="shared" si="1"/>
        <v>8.6754399999999983</v>
      </c>
      <c r="H58" s="67">
        <f t="shared" si="1"/>
        <v>10.770145000000001</v>
      </c>
      <c r="I58" s="67">
        <f>SUM(I47:I57)</f>
        <v>11.53945</v>
      </c>
      <c r="J58" s="67">
        <f>SUM(J47:J57)</f>
        <v>11.712078999999999</v>
      </c>
      <c r="K58" s="67">
        <f>SUM(K47:K57)</f>
        <v>14.0359</v>
      </c>
      <c r="L58" s="112"/>
      <c r="M58" s="112"/>
      <c r="N58" s="112"/>
      <c r="O58" s="112"/>
      <c r="P58" s="112"/>
      <c r="Q58" s="112"/>
    </row>
    <row r="59" spans="2:17" s="57" customFormat="1" x14ac:dyDescent="0.25">
      <c r="B59" s="58"/>
      <c r="C59" s="131"/>
      <c r="D59" s="131"/>
      <c r="E59" s="131"/>
      <c r="F59" s="131"/>
      <c r="G59" s="131"/>
      <c r="H59" s="131"/>
      <c r="I59" s="131"/>
      <c r="J59" s="131"/>
      <c r="K59" s="131"/>
      <c r="L59" s="58"/>
      <c r="M59" s="58"/>
      <c r="N59" s="58"/>
      <c r="O59" s="58"/>
    </row>
    <row r="60" spans="2:17" s="57" customFormat="1" ht="22.5" x14ac:dyDescent="0.3">
      <c r="C60" s="6"/>
      <c r="D60" s="150"/>
      <c r="E60" s="150"/>
      <c r="F60" s="150"/>
      <c r="G60" s="150"/>
      <c r="H60" s="150"/>
      <c r="I60" s="150"/>
      <c r="K60" s="16" t="s">
        <v>182</v>
      </c>
      <c r="L60" s="5" t="s">
        <v>46</v>
      </c>
      <c r="M60" s="5" t="s">
        <v>53</v>
      </c>
      <c r="N60" s="5" t="s">
        <v>86</v>
      </c>
      <c r="O60" s="5" t="s">
        <v>87</v>
      </c>
      <c r="P60" s="5" t="s">
        <v>181</v>
      </c>
    </row>
    <row r="61" spans="2:17" s="57" customFormat="1" x14ac:dyDescent="0.25">
      <c r="C61" s="6"/>
      <c r="D61" s="68"/>
      <c r="E61" s="68"/>
      <c r="F61" s="68"/>
      <c r="G61" s="68"/>
      <c r="H61" s="68"/>
      <c r="I61" s="68"/>
      <c r="K61" s="43" t="s">
        <v>184</v>
      </c>
      <c r="L61" s="76">
        <f>ROUNDUP(850*(1+(($P$61/850)^(1/5)-1)),0)</f>
        <v>1063</v>
      </c>
      <c r="M61" s="76">
        <f>ROUNDUP(L61*(1+(($P$61/$L$61)^(1/4)-1)),0)</f>
        <v>1330</v>
      </c>
      <c r="N61" s="76">
        <f>ROUNDUP(M61*(1+(($P$61/$L$61)^(1/4)-1)),0)</f>
        <v>1664</v>
      </c>
      <c r="O61" s="76">
        <f>ROUNDUP(N61*(1+(($P$61/$L$61)^(1/4)-1)),0)</f>
        <v>2081</v>
      </c>
      <c r="P61" s="76">
        <v>2600</v>
      </c>
    </row>
    <row r="62" spans="2:17" s="57" customFormat="1" x14ac:dyDescent="0.25">
      <c r="C62" s="6"/>
      <c r="D62" s="68"/>
      <c r="E62" s="68"/>
      <c r="F62" s="68"/>
      <c r="G62" s="68"/>
      <c r="H62" s="68"/>
      <c r="I62" s="68"/>
      <c r="K62" s="43" t="s">
        <v>183</v>
      </c>
      <c r="L62" s="76">
        <f>ROUNDUP(500*(1+(($P$62/500)^(1/5)-1)),0)</f>
        <v>660</v>
      </c>
      <c r="M62" s="76">
        <f>ROUNDUP(L62*(1+(($P$62/$L$62)^(1/4)-1)),0)</f>
        <v>871</v>
      </c>
      <c r="N62" s="76">
        <f>ROUNDUP(M62*(1+(($P$62/$L$62)^(1/4)-1)),0)</f>
        <v>1150</v>
      </c>
      <c r="O62" s="76">
        <f>ROUNDUP(N62*(1+(($P$62/$L$62)^(1/4)-1)),0)</f>
        <v>1518</v>
      </c>
      <c r="P62" s="76">
        <v>2000</v>
      </c>
    </row>
    <row r="63" spans="2:17" s="57" customFormat="1" x14ac:dyDescent="0.25">
      <c r="C63" s="6"/>
      <c r="D63" s="68"/>
      <c r="E63" s="68"/>
      <c r="F63" s="68"/>
      <c r="G63" s="68"/>
      <c r="H63" s="68"/>
      <c r="I63" s="68"/>
      <c r="K63" s="17" t="s">
        <v>189</v>
      </c>
      <c r="L63" s="144">
        <f t="shared" ref="L63:P63" si="3">+SUM(L61:L62)</f>
        <v>1723</v>
      </c>
      <c r="M63" s="144">
        <f t="shared" si="3"/>
        <v>2201</v>
      </c>
      <c r="N63" s="144">
        <f t="shared" si="3"/>
        <v>2814</v>
      </c>
      <c r="O63" s="144">
        <f t="shared" si="3"/>
        <v>3599</v>
      </c>
      <c r="P63" s="144">
        <f t="shared" si="3"/>
        <v>4600</v>
      </c>
    </row>
    <row r="64" spans="2:17" s="57" customFormat="1" x14ac:dyDescent="0.25">
      <c r="C64" s="6"/>
      <c r="D64" s="68"/>
      <c r="E64" s="68"/>
      <c r="F64" s="68"/>
      <c r="G64" s="68"/>
      <c r="H64" s="68"/>
      <c r="I64" s="68"/>
      <c r="K64" s="43" t="s">
        <v>187</v>
      </c>
      <c r="L64" s="76">
        <f>+P64/1.02^4</f>
        <v>11548.067825331427</v>
      </c>
      <c r="M64" s="76">
        <f>+L64*1.02</f>
        <v>11779.029181838056</v>
      </c>
      <c r="N64" s="76">
        <f>+M64*1.02</f>
        <v>12014.609765474817</v>
      </c>
      <c r="O64" s="76">
        <f>+N64*1.02</f>
        <v>12254.901960784315</v>
      </c>
      <c r="P64" s="76">
        <v>12500</v>
      </c>
    </row>
    <row r="65" spans="2:16" s="57" customFormat="1" x14ac:dyDescent="0.25">
      <c r="C65" s="6"/>
      <c r="D65" s="68"/>
      <c r="E65" s="68"/>
      <c r="F65" s="68"/>
      <c r="G65" s="68"/>
      <c r="H65" s="68"/>
      <c r="I65" s="68"/>
      <c r="K65" s="43" t="s">
        <v>188</v>
      </c>
      <c r="L65" s="76">
        <f>+P65/1.015^4</f>
        <v>6783.726458064416</v>
      </c>
      <c r="M65" s="76">
        <f t="shared" ref="M65:O65" si="4">+L65*1.015</f>
        <v>6885.4823549353814</v>
      </c>
      <c r="N65" s="76">
        <f t="shared" si="4"/>
        <v>6988.7645902594113</v>
      </c>
      <c r="O65" s="76">
        <f t="shared" si="4"/>
        <v>7093.5960591133016</v>
      </c>
      <c r="P65" s="76">
        <v>7200</v>
      </c>
    </row>
    <row r="66" spans="2:16" s="57" customFormat="1" x14ac:dyDescent="0.25">
      <c r="C66" s="131"/>
      <c r="D66" s="68"/>
      <c r="E66" s="68"/>
      <c r="F66" s="68"/>
      <c r="G66" s="68"/>
      <c r="H66" s="68"/>
      <c r="I66" s="68"/>
      <c r="K66" s="43" t="s">
        <v>185</v>
      </c>
      <c r="L66" s="76">
        <f t="shared" ref="L66:O66" si="5">+L61*L64/10^6</f>
        <v>12.275596098327307</v>
      </c>
      <c r="M66" s="76">
        <f t="shared" si="5"/>
        <v>15.666108811844614</v>
      </c>
      <c r="N66" s="76">
        <f t="shared" si="5"/>
        <v>19.992310649750095</v>
      </c>
      <c r="O66" s="76">
        <f t="shared" si="5"/>
        <v>25.502450980392158</v>
      </c>
      <c r="P66" s="76">
        <f>+P61*P64/10^6</f>
        <v>32.5</v>
      </c>
    </row>
    <row r="67" spans="2:16" s="57" customFormat="1" x14ac:dyDescent="0.25">
      <c r="C67" s="131"/>
      <c r="D67" s="68"/>
      <c r="E67" s="68"/>
      <c r="F67" s="68"/>
      <c r="G67" s="68"/>
      <c r="H67" s="68"/>
      <c r="I67" s="68"/>
      <c r="K67" s="43" t="s">
        <v>186</v>
      </c>
      <c r="L67" s="76">
        <f t="shared" ref="L67:O67" si="6">+L62*L65/10^6</f>
        <v>4.4772594623225146</v>
      </c>
      <c r="M67" s="76">
        <f t="shared" si="6"/>
        <v>5.9972551311487177</v>
      </c>
      <c r="N67" s="76">
        <f t="shared" si="6"/>
        <v>8.0370792787983234</v>
      </c>
      <c r="O67" s="76">
        <f t="shared" si="6"/>
        <v>10.768078817733992</v>
      </c>
      <c r="P67" s="76">
        <f>+P62*P65/10^6</f>
        <v>14.4</v>
      </c>
    </row>
    <row r="68" spans="2:16" s="57" customFormat="1" x14ac:dyDescent="0.25">
      <c r="C68" s="67">
        <f t="shared" ref="C68" si="7">SUM(C52:C67)</f>
        <v>0</v>
      </c>
      <c r="D68" s="112"/>
      <c r="E68" s="112"/>
      <c r="F68" s="112"/>
      <c r="G68" s="112"/>
      <c r="H68" s="112"/>
      <c r="I68" s="112"/>
      <c r="K68" s="17" t="s">
        <v>43</v>
      </c>
      <c r="L68" s="72">
        <f t="shared" ref="L68:P68" si="8">+SUM(L66:L67)</f>
        <v>16.75285556064982</v>
      </c>
      <c r="M68" s="72">
        <f t="shared" si="8"/>
        <v>21.663363942993332</v>
      </c>
      <c r="N68" s="72">
        <f t="shared" si="8"/>
        <v>28.029389928548419</v>
      </c>
      <c r="O68" s="72">
        <f t="shared" si="8"/>
        <v>36.270529798126148</v>
      </c>
      <c r="P68" s="72">
        <f t="shared" si="8"/>
        <v>46.9</v>
      </c>
    </row>
    <row r="69" spans="2:16" s="57" customFormat="1" x14ac:dyDescent="0.25">
      <c r="B69" s="58"/>
      <c r="C69" s="131"/>
      <c r="D69" s="131"/>
      <c r="E69" s="131"/>
      <c r="F69" s="131"/>
      <c r="G69" s="131"/>
      <c r="H69" s="131"/>
      <c r="I69" s="131"/>
      <c r="J69" s="131"/>
      <c r="K69" s="131"/>
      <c r="L69" s="58"/>
      <c r="M69" s="58"/>
      <c r="N69" s="58"/>
      <c r="O69" s="58"/>
    </row>
    <row r="70" spans="2:16" s="3" customFormat="1" x14ac:dyDescent="0.25"/>
    <row r="71" spans="2:16" x14ac:dyDescent="0.25">
      <c r="C71" s="36"/>
      <c r="D71" s="71"/>
      <c r="L71" s="105"/>
      <c r="M71" s="105"/>
      <c r="N71" s="105"/>
      <c r="O71" s="105"/>
    </row>
    <row r="72" spans="2:16" ht="30" x14ac:dyDescent="0.4">
      <c r="B72" s="22" t="s">
        <v>137</v>
      </c>
      <c r="C72" s="69"/>
      <c r="D72" s="69"/>
      <c r="E72" s="69"/>
      <c r="F72" s="69"/>
      <c r="G72" s="69"/>
      <c r="H72" s="69"/>
      <c r="I72" s="69"/>
      <c r="J72" s="69"/>
      <c r="K72" s="69"/>
      <c r="L72" s="69"/>
      <c r="M72" s="69"/>
      <c r="N72" s="69"/>
      <c r="O72" s="69"/>
      <c r="P72" s="69"/>
    </row>
    <row r="73" spans="2:16" x14ac:dyDescent="0.25">
      <c r="C73" s="79"/>
      <c r="D73" s="131"/>
      <c r="E73" s="131"/>
      <c r="F73" s="131"/>
      <c r="G73" s="131"/>
      <c r="H73" s="131"/>
      <c r="I73" s="149"/>
      <c r="J73" s="148"/>
      <c r="K73" s="148"/>
      <c r="L73" s="105"/>
      <c r="M73" s="167"/>
      <c r="N73" s="167"/>
      <c r="O73" s="167"/>
      <c r="P73" s="167"/>
    </row>
    <row r="74" spans="2:16" ht="22.5" x14ac:dyDescent="0.3">
      <c r="B74" s="16" t="s">
        <v>38</v>
      </c>
      <c r="C74" s="6">
        <v>2017</v>
      </c>
      <c r="D74" s="6">
        <v>2018</v>
      </c>
      <c r="E74" s="5">
        <v>2019</v>
      </c>
      <c r="F74" s="5">
        <v>2020</v>
      </c>
      <c r="G74" s="5">
        <v>2021</v>
      </c>
      <c r="H74" s="5">
        <v>2022</v>
      </c>
      <c r="I74" s="6">
        <v>2023</v>
      </c>
      <c r="J74" s="6">
        <v>2024</v>
      </c>
      <c r="K74" s="6">
        <v>2025</v>
      </c>
      <c r="L74" s="5" t="s">
        <v>46</v>
      </c>
      <c r="M74" s="5" t="s">
        <v>53</v>
      </c>
      <c r="N74" s="5" t="s">
        <v>86</v>
      </c>
      <c r="O74" s="5" t="s">
        <v>87</v>
      </c>
      <c r="P74" s="5" t="s">
        <v>181</v>
      </c>
    </row>
    <row r="75" spans="2:16" ht="18" x14ac:dyDescent="0.25">
      <c r="B75" s="18" t="s">
        <v>56</v>
      </c>
      <c r="C75" s="67"/>
      <c r="D75" s="67">
        <v>8.0663789999999995</v>
      </c>
      <c r="E75" s="67">
        <v>7.3022770000000001</v>
      </c>
      <c r="F75" s="67">
        <v>5.5353019999999997</v>
      </c>
      <c r="G75" s="67">
        <v>8.67544</v>
      </c>
      <c r="H75" s="67">
        <v>10.770142999999999</v>
      </c>
      <c r="I75" s="67">
        <v>11.539448999999999</v>
      </c>
      <c r="J75" s="67">
        <v>11.712078</v>
      </c>
      <c r="K75" s="67">
        <v>14.0359</v>
      </c>
      <c r="L75" s="72">
        <f t="shared" ref="L75:P75" si="9">+L68</f>
        <v>16.75285556064982</v>
      </c>
      <c r="M75" s="72">
        <f t="shared" si="9"/>
        <v>21.663363942993332</v>
      </c>
      <c r="N75" s="72">
        <f t="shared" si="9"/>
        <v>28.029389928548419</v>
      </c>
      <c r="O75" s="72">
        <f t="shared" si="9"/>
        <v>36.270529798126148</v>
      </c>
      <c r="P75" s="72">
        <f t="shared" si="9"/>
        <v>46.9</v>
      </c>
    </row>
    <row r="76" spans="2:16" x14ac:dyDescent="0.25">
      <c r="B76" s="15"/>
      <c r="C76" s="78"/>
      <c r="D76" s="78"/>
      <c r="E76" s="78"/>
      <c r="F76" s="78"/>
      <c r="G76" s="78"/>
      <c r="H76" s="78"/>
      <c r="I76" s="78"/>
      <c r="J76" s="78"/>
      <c r="K76" s="78"/>
      <c r="L76" s="51"/>
      <c r="M76" s="51"/>
      <c r="N76" s="51"/>
      <c r="O76" s="51"/>
      <c r="P76" s="51"/>
    </row>
    <row r="77" spans="2:16" x14ac:dyDescent="0.25">
      <c r="B77" s="47" t="s">
        <v>148</v>
      </c>
      <c r="C77" s="63"/>
      <c r="D77" s="63">
        <v>-0.22247800000000001</v>
      </c>
      <c r="E77" s="63">
        <v>-0.11551</v>
      </c>
      <c r="F77" s="63">
        <v>-0.22941400000000001</v>
      </c>
      <c r="G77" s="63">
        <v>-0.114666</v>
      </c>
      <c r="H77" s="63">
        <v>-0.21467800000000001</v>
      </c>
      <c r="I77" s="63">
        <v>-0.110101</v>
      </c>
      <c r="J77" s="63">
        <v>-8.4850999999999996E-2</v>
      </c>
      <c r="K77" s="63">
        <v>-9.1864000000000001E-2</v>
      </c>
      <c r="L77" s="76">
        <f>+$K$77/$K$75*L75</f>
        <v>-0.10964628725080224</v>
      </c>
      <c r="M77" s="76">
        <f t="shared" ref="M77:P77" si="10">+$J$77/$J$75*M75</f>
        <v>-0.15694551333477519</v>
      </c>
      <c r="N77" s="76">
        <f t="shared" si="10"/>
        <v>-0.20306573819157128</v>
      </c>
      <c r="O77" s="76">
        <f t="shared" si="10"/>
        <v>-0.26277068201738424</v>
      </c>
      <c r="P77" s="76">
        <f t="shared" si="10"/>
        <v>-0.33977846629778252</v>
      </c>
    </row>
    <row r="78" spans="2:16" x14ac:dyDescent="0.25">
      <c r="B78" s="15" t="s">
        <v>101</v>
      </c>
      <c r="C78" s="63"/>
      <c r="D78" s="63">
        <v>-4.1118069999999998</v>
      </c>
      <c r="E78" s="63">
        <v>-4.3497060000000003</v>
      </c>
      <c r="F78" s="63">
        <v>-4.2535489999999996</v>
      </c>
      <c r="G78" s="63">
        <v>-4.8043189999999996</v>
      </c>
      <c r="H78" s="63">
        <v>-6.4933670000000001</v>
      </c>
      <c r="I78" s="63">
        <v>-7.8740629999999996</v>
      </c>
      <c r="J78" s="63">
        <v>-7.7070189999999998</v>
      </c>
      <c r="K78" s="63">
        <v>-9.0066349999999993</v>
      </c>
      <c r="L78" s="76">
        <f>-0.635*L75</f>
        <v>-10.638063281012636</v>
      </c>
      <c r="M78" s="76">
        <f>-62.5%*M75</f>
        <v>-13.539602464370832</v>
      </c>
      <c r="N78" s="76">
        <f>-61.5%*N75</f>
        <v>-17.238074806057277</v>
      </c>
      <c r="O78" s="76">
        <f>-61%*O75</f>
        <v>-22.125023176856949</v>
      </c>
      <c r="P78" s="76">
        <f>-60.5%*P75</f>
        <v>-28.374499999999998</v>
      </c>
    </row>
    <row r="79" spans="2:16" x14ac:dyDescent="0.25">
      <c r="B79" s="15" t="s">
        <v>149</v>
      </c>
      <c r="C79" s="63"/>
      <c r="D79" s="63">
        <f>0.015089+0.179884</f>
        <v>0.19497299999999998</v>
      </c>
      <c r="E79" s="63">
        <f>0.392789+0.019407</f>
        <v>0.41219600000000001</v>
      </c>
      <c r="F79" s="63">
        <f>0.251265+0.020872</f>
        <v>0.27213700000000002</v>
      </c>
      <c r="G79" s="63">
        <f>0.197027+0.034427</f>
        <v>0.23145399999999999</v>
      </c>
      <c r="H79" s="63">
        <f>0.260663+0.052736</f>
        <v>0.31339899999999998</v>
      </c>
      <c r="I79" s="63">
        <f>0.521463+0.070713</f>
        <v>0.59217600000000004</v>
      </c>
      <c r="J79" s="63">
        <f>0.315483+0.075858</f>
        <v>0.39134099999999999</v>
      </c>
      <c r="K79" s="63">
        <f>0.459934+0.328947</f>
        <v>0.78888099999999994</v>
      </c>
      <c r="L79" s="76"/>
      <c r="M79" s="76"/>
      <c r="N79" s="76"/>
      <c r="O79" s="76"/>
      <c r="P79" s="76"/>
    </row>
    <row r="80" spans="2:16" x14ac:dyDescent="0.25">
      <c r="B80" s="15" t="s">
        <v>89</v>
      </c>
      <c r="C80" s="63"/>
      <c r="D80" s="63">
        <f>-2.508441+0.007547</f>
        <v>-2.5008939999999997</v>
      </c>
      <c r="E80" s="63">
        <f>-0.036899-2.695701</f>
        <v>-2.7326000000000001</v>
      </c>
      <c r="F80" s="63">
        <f>-1.931144+0.002817</f>
        <v>-1.9283269999999999</v>
      </c>
      <c r="G80" s="63">
        <f>-0.001363-2.071399</f>
        <v>-2.072762</v>
      </c>
      <c r="H80" s="63">
        <f>-2.350378-0.082053</f>
        <v>-2.4324310000000002</v>
      </c>
      <c r="I80" s="63">
        <f>-3.288169-0.050134</f>
        <v>-3.3383029999999998</v>
      </c>
      <c r="J80" s="63">
        <f>-2.843553-0.064015-0.033449</f>
        <v>-2.941017</v>
      </c>
      <c r="K80" s="63">
        <f>-3.731729+0.012432</f>
        <v>-3.7192970000000001</v>
      </c>
      <c r="L80" s="76">
        <f>-13.35%*L75</f>
        <v>-2.2365062173467511</v>
      </c>
      <c r="M80" s="76">
        <f>-13.35%*M75</f>
        <v>-2.8920590863896098</v>
      </c>
      <c r="N80" s="76">
        <f>-13.35%*N75</f>
        <v>-3.7419235554612142</v>
      </c>
      <c r="O80" s="76">
        <f>-13.35%*O75</f>
        <v>-4.8421157280498415</v>
      </c>
      <c r="P80" s="76">
        <f>-13.35%*P75</f>
        <v>-6.2611499999999998</v>
      </c>
    </row>
    <row r="81" spans="2:16" x14ac:dyDescent="0.25">
      <c r="B81" s="15" t="s">
        <v>151</v>
      </c>
      <c r="C81" s="63"/>
      <c r="D81" s="63">
        <v>0</v>
      </c>
      <c r="E81" s="63">
        <v>-6.7881999999999998E-2</v>
      </c>
      <c r="F81" s="63">
        <v>-7.6657000000000003E-2</v>
      </c>
      <c r="G81" s="63">
        <v>0</v>
      </c>
      <c r="H81" s="63">
        <v>0</v>
      </c>
      <c r="I81" s="63">
        <v>0</v>
      </c>
      <c r="J81" s="63">
        <v>-6.0981E-2</v>
      </c>
      <c r="K81" s="63">
        <v>0</v>
      </c>
      <c r="L81" s="76"/>
      <c r="M81" s="76"/>
      <c r="N81" s="76"/>
      <c r="O81" s="76"/>
      <c r="P81" s="76"/>
    </row>
    <row r="82" spans="2:16" x14ac:dyDescent="0.25">
      <c r="B82" s="15" t="s">
        <v>179</v>
      </c>
      <c r="C82" s="63"/>
      <c r="D82" s="63">
        <v>4.8259000000000003E-2</v>
      </c>
      <c r="E82" s="63">
        <v>5.5044999999999997E-2</v>
      </c>
      <c r="F82" s="63">
        <v>0</v>
      </c>
      <c r="G82" s="63">
        <v>0</v>
      </c>
      <c r="H82" s="63">
        <v>0</v>
      </c>
      <c r="I82" s="63">
        <v>0</v>
      </c>
      <c r="J82" s="63">
        <v>0</v>
      </c>
      <c r="K82" s="63">
        <v>0</v>
      </c>
      <c r="L82" s="76"/>
      <c r="M82" s="76"/>
      <c r="N82" s="76"/>
      <c r="O82" s="76"/>
      <c r="P82" s="76"/>
    </row>
    <row r="83" spans="2:16" x14ac:dyDescent="0.25">
      <c r="B83" s="15" t="s">
        <v>150</v>
      </c>
      <c r="C83" s="63"/>
      <c r="D83" s="63">
        <v>5.4289999999999998E-3</v>
      </c>
      <c r="E83" s="63">
        <v>0</v>
      </c>
      <c r="F83" s="63">
        <v>0</v>
      </c>
      <c r="G83" s="63">
        <v>3.8785E-2</v>
      </c>
      <c r="H83" s="63">
        <v>3.8785E-2</v>
      </c>
      <c r="I83" s="63">
        <v>3.8785E-2</v>
      </c>
      <c r="J83" s="63">
        <v>3.8785E-2</v>
      </c>
      <c r="K83" s="63">
        <v>6.5555000000000002E-2</v>
      </c>
      <c r="L83" s="76"/>
      <c r="M83" s="76"/>
      <c r="N83" s="76"/>
      <c r="O83" s="76"/>
      <c r="P83" s="76"/>
    </row>
    <row r="84" spans="2:16" x14ac:dyDescent="0.25">
      <c r="B84" s="15"/>
      <c r="C84" s="66"/>
      <c r="D84" s="66"/>
      <c r="E84" s="66"/>
      <c r="F84" s="66"/>
      <c r="G84" s="66"/>
      <c r="H84" s="63"/>
      <c r="I84" s="66"/>
      <c r="J84" s="66"/>
      <c r="K84" s="66"/>
      <c r="L84" s="61"/>
      <c r="M84" s="61"/>
      <c r="N84" s="61"/>
      <c r="O84" s="61"/>
      <c r="P84" s="61"/>
    </row>
    <row r="85" spans="2:16" ht="18" x14ac:dyDescent="0.25">
      <c r="B85" s="18" t="s">
        <v>199</v>
      </c>
      <c r="C85" s="66"/>
      <c r="D85" s="65">
        <f>+D87-D81+0.034882</f>
        <v>1.5147430000000004</v>
      </c>
      <c r="E85" s="65">
        <f>+E87-E81+0.055745</f>
        <v>0.62744699999999909</v>
      </c>
      <c r="F85" s="65">
        <f>+F87-F81+0.03056</f>
        <v>-0.57329099999999988</v>
      </c>
      <c r="G85" s="65">
        <f>+G87-G81+G172</f>
        <v>2.0315880000000006</v>
      </c>
      <c r="H85" s="65">
        <f>+H87-H81+H172</f>
        <v>2.074257999999999</v>
      </c>
      <c r="I85" s="65">
        <f>+I87-I81+I172</f>
        <v>1.0473729999999999</v>
      </c>
      <c r="J85" s="65">
        <f>+J87-J81+0.064015</f>
        <v>1.4733319999999994</v>
      </c>
      <c r="K85" s="65">
        <f>+K87-K81+K172</f>
        <v>2.188492000000001</v>
      </c>
      <c r="L85" s="61"/>
      <c r="M85" s="61"/>
      <c r="N85" s="61"/>
      <c r="O85" s="61"/>
      <c r="P85" s="61"/>
    </row>
    <row r="86" spans="2:16" x14ac:dyDescent="0.25">
      <c r="B86" s="15" t="s">
        <v>200</v>
      </c>
      <c r="C86" s="66"/>
      <c r="D86" s="66">
        <f>+D85/D75</f>
        <v>0.18778475447285584</v>
      </c>
      <c r="E86" s="66">
        <f t="shared" ref="E86:J86" si="11">+E85/E75</f>
        <v>8.592484234711982E-2</v>
      </c>
      <c r="F86" s="66">
        <f t="shared" si="11"/>
        <v>-0.10356995878454327</v>
      </c>
      <c r="G86" s="66">
        <f t="shared" si="11"/>
        <v>0.23417694088138477</v>
      </c>
      <c r="H86" s="66">
        <f t="shared" si="11"/>
        <v>0.19259335739553313</v>
      </c>
      <c r="I86" s="66">
        <f t="shared" si="11"/>
        <v>9.0764559035704392E-2</v>
      </c>
      <c r="J86" s="66">
        <f t="shared" si="11"/>
        <v>0.12579595183706935</v>
      </c>
      <c r="K86" s="66">
        <f t="shared" ref="K86" si="12">+K85/K75</f>
        <v>0.15592103107032687</v>
      </c>
      <c r="L86" s="145"/>
      <c r="M86" s="145"/>
      <c r="N86" s="145"/>
      <c r="O86" s="145"/>
      <c r="P86" s="145"/>
    </row>
    <row r="87" spans="2:16" ht="18" x14ac:dyDescent="0.25">
      <c r="B87" s="18" t="s">
        <v>0</v>
      </c>
      <c r="C87" s="67">
        <f t="shared" ref="C87:J87" si="13">+SUM(C75:C83)</f>
        <v>0</v>
      </c>
      <c r="D87" s="67">
        <f t="shared" si="13"/>
        <v>1.4798610000000003</v>
      </c>
      <c r="E87" s="67">
        <f t="shared" si="13"/>
        <v>0.50381999999999905</v>
      </c>
      <c r="F87" s="67">
        <f t="shared" si="13"/>
        <v>-0.68050799999999989</v>
      </c>
      <c r="G87" s="67">
        <f t="shared" si="13"/>
        <v>1.9539320000000007</v>
      </c>
      <c r="H87" s="67">
        <f t="shared" si="13"/>
        <v>1.9818509999999991</v>
      </c>
      <c r="I87" s="67">
        <f t="shared" si="13"/>
        <v>0.847943</v>
      </c>
      <c r="J87" s="67">
        <f t="shared" si="13"/>
        <v>1.3483359999999995</v>
      </c>
      <c r="K87" s="67">
        <f t="shared" ref="K87" si="14">+SUM(K75:K83)</f>
        <v>2.0725400000000009</v>
      </c>
      <c r="L87" s="72">
        <f t="shared" ref="L87:P87" si="15">+SUM(L75:L83)</f>
        <v>3.7686397750396323</v>
      </c>
      <c r="M87" s="72">
        <f t="shared" si="15"/>
        <v>5.0747568788981141</v>
      </c>
      <c r="N87" s="72">
        <f t="shared" si="15"/>
        <v>6.8463258288383546</v>
      </c>
      <c r="O87" s="72">
        <f t="shared" si="15"/>
        <v>9.0406202112019756</v>
      </c>
      <c r="P87" s="72">
        <f t="shared" si="15"/>
        <v>11.92457153370222</v>
      </c>
    </row>
    <row r="88" spans="2:16" x14ac:dyDescent="0.25">
      <c r="B88" s="15" t="s">
        <v>63</v>
      </c>
      <c r="C88" s="93">
        <f t="shared" ref="C88:J88" si="16">IFERROR(C87/C75,0)</f>
        <v>0</v>
      </c>
      <c r="D88" s="93">
        <f t="shared" si="16"/>
        <v>0.18346038538481771</v>
      </c>
      <c r="E88" s="93">
        <f t="shared" si="16"/>
        <v>6.899491761268424E-2</v>
      </c>
      <c r="F88" s="93">
        <f t="shared" si="16"/>
        <v>-0.12293963364600521</v>
      </c>
      <c r="G88" s="93">
        <f t="shared" si="16"/>
        <v>0.22522569460453887</v>
      </c>
      <c r="H88" s="93">
        <f t="shared" si="16"/>
        <v>0.18401343417631497</v>
      </c>
      <c r="I88" s="93">
        <f t="shared" si="16"/>
        <v>7.3482104734810136E-2</v>
      </c>
      <c r="J88" s="93">
        <f t="shared" si="16"/>
        <v>0.11512355023591882</v>
      </c>
      <c r="K88" s="93">
        <f t="shared" ref="K88" si="17">IFERROR(K87/K75,0)</f>
        <v>0.14765992918159868</v>
      </c>
      <c r="L88" s="145">
        <f t="shared" ref="L88:P88" si="18">IFERROR(L87/L75,0)</f>
        <v>0.22495506878789398</v>
      </c>
      <c r="M88" s="145">
        <f t="shared" si="18"/>
        <v>0.23425525658213681</v>
      </c>
      <c r="N88" s="145">
        <f t="shared" si="18"/>
        <v>0.24425525658213679</v>
      </c>
      <c r="O88" s="145">
        <f t="shared" si="18"/>
        <v>0.2492552565821369</v>
      </c>
      <c r="P88" s="145">
        <f t="shared" si="18"/>
        <v>0.25425525658213688</v>
      </c>
    </row>
    <row r="89" spans="2:16" x14ac:dyDescent="0.25">
      <c r="B89" s="15"/>
      <c r="C89" s="66"/>
      <c r="D89" s="66"/>
      <c r="E89" s="66"/>
      <c r="F89" s="66"/>
      <c r="G89" s="66"/>
      <c r="H89" s="66"/>
      <c r="I89" s="66"/>
      <c r="J89" s="66"/>
      <c r="K89" s="66"/>
      <c r="L89" s="61"/>
      <c r="M89" s="61"/>
      <c r="N89" s="61"/>
      <c r="O89" s="61"/>
      <c r="P89" s="61"/>
    </row>
    <row r="90" spans="2:16" x14ac:dyDescent="0.25">
      <c r="B90" s="15" t="s">
        <v>105</v>
      </c>
      <c r="C90" s="63"/>
      <c r="D90" s="63">
        <v>-0.80346099999999998</v>
      </c>
      <c r="E90" s="63">
        <v>-0.55664400000000003</v>
      </c>
      <c r="F90" s="63">
        <v>-0.43566500000000002</v>
      </c>
      <c r="G90" s="63">
        <v>-0.40700999999999998</v>
      </c>
      <c r="H90" s="63">
        <v>-0.48103200000000002</v>
      </c>
      <c r="I90" s="63">
        <v>-0.58359099999999997</v>
      </c>
      <c r="J90" s="63">
        <v>-0.18155199999999999</v>
      </c>
      <c r="K90" s="63">
        <v>-0.22779199999999999</v>
      </c>
      <c r="L90" s="76">
        <f>+L92*(K126-L194)</f>
        <v>-0.35788417625215785</v>
      </c>
      <c r="M90" s="76">
        <f t="shared" ref="M90:P90" si="19">+M92*(L126-M194)</f>
        <v>-0.41135865665553251</v>
      </c>
      <c r="N90" s="76">
        <f t="shared" si="19"/>
        <v>-0.49279750172621156</v>
      </c>
      <c r="O90" s="76">
        <f t="shared" si="19"/>
        <v>-0.60754330682615854</v>
      </c>
      <c r="P90" s="76">
        <f t="shared" si="19"/>
        <v>-0.76294863599160834</v>
      </c>
    </row>
    <row r="91" spans="2:16" x14ac:dyDescent="0.25">
      <c r="B91" s="15" t="s">
        <v>106</v>
      </c>
      <c r="C91" s="93">
        <f t="shared" ref="C91:K91" si="20">IFERROR(-C90/C75,0)</f>
        <v>0</v>
      </c>
      <c r="D91" s="93">
        <f t="shared" si="20"/>
        <v>9.960615537653264E-2</v>
      </c>
      <c r="E91" s="93">
        <f t="shared" si="20"/>
        <v>7.6228825611518169E-2</v>
      </c>
      <c r="F91" s="93">
        <f t="shared" si="20"/>
        <v>7.8706636060688298E-2</v>
      </c>
      <c r="G91" s="93">
        <f t="shared" si="20"/>
        <v>4.6915199690159802E-2</v>
      </c>
      <c r="H91" s="93">
        <f t="shared" si="20"/>
        <v>4.4663473827599137E-2</v>
      </c>
      <c r="I91" s="93">
        <f t="shared" si="20"/>
        <v>5.0573558581523258E-2</v>
      </c>
      <c r="J91" s="93">
        <f t="shared" si="20"/>
        <v>1.5501262884348959E-2</v>
      </c>
      <c r="K91" s="93">
        <f t="shared" si="20"/>
        <v>1.6229240732692597E-2</v>
      </c>
      <c r="L91" s="81"/>
      <c r="M91" s="81"/>
      <c r="N91" s="81"/>
      <c r="O91" s="81"/>
      <c r="P91" s="81"/>
    </row>
    <row r="92" spans="2:16" x14ac:dyDescent="0.25">
      <c r="B92" s="15" t="s">
        <v>190</v>
      </c>
      <c r="C92" s="66"/>
      <c r="D92" s="66"/>
      <c r="E92" s="66"/>
      <c r="F92" s="66"/>
      <c r="G92" s="66"/>
      <c r="H92" s="66"/>
      <c r="I92" s="66"/>
      <c r="J92" s="66"/>
      <c r="K92" s="66"/>
      <c r="L92" s="61">
        <f>+$K$90/$K$126</f>
        <v>-0.23697748426770035</v>
      </c>
      <c r="M92" s="61">
        <f t="shared" ref="M92:P92" si="21">+$K$90/$K$126</f>
        <v>-0.23697748426770035</v>
      </c>
      <c r="N92" s="61">
        <f t="shared" si="21"/>
        <v>-0.23697748426770035</v>
      </c>
      <c r="O92" s="61">
        <f t="shared" si="21"/>
        <v>-0.23697748426770035</v>
      </c>
      <c r="P92" s="61">
        <f t="shared" si="21"/>
        <v>-0.23697748426770035</v>
      </c>
    </row>
    <row r="93" spans="2:16" ht="18" x14ac:dyDescent="0.25">
      <c r="B93" s="18" t="s">
        <v>1</v>
      </c>
      <c r="C93" s="67">
        <f t="shared" ref="C93:J93" si="22">+SUM(C87,C90:C90)</f>
        <v>0</v>
      </c>
      <c r="D93" s="67">
        <f t="shared" si="22"/>
        <v>0.67640000000000033</v>
      </c>
      <c r="E93" s="67">
        <f t="shared" si="22"/>
        <v>-5.2824000000000981E-2</v>
      </c>
      <c r="F93" s="67">
        <f t="shared" si="22"/>
        <v>-1.1161729999999999</v>
      </c>
      <c r="G93" s="67">
        <f t="shared" si="22"/>
        <v>1.5469220000000008</v>
      </c>
      <c r="H93" s="67">
        <f t="shared" si="22"/>
        <v>1.500818999999999</v>
      </c>
      <c r="I93" s="67">
        <f t="shared" si="22"/>
        <v>0.26435200000000003</v>
      </c>
      <c r="J93" s="67">
        <f t="shared" si="22"/>
        <v>1.1667839999999996</v>
      </c>
      <c r="K93" s="67">
        <f t="shared" ref="K93" si="23">+SUM(K87,K90:K90)</f>
        <v>1.8447480000000009</v>
      </c>
      <c r="L93" s="72">
        <f t="shared" ref="L93:P93" si="24">+SUM(L87,L90:L90)</f>
        <v>3.4107555987874747</v>
      </c>
      <c r="M93" s="72">
        <f t="shared" si="24"/>
        <v>4.6633982222425816</v>
      </c>
      <c r="N93" s="72">
        <f t="shared" si="24"/>
        <v>6.3535283271121434</v>
      </c>
      <c r="O93" s="72">
        <f t="shared" si="24"/>
        <v>8.4330769043758167</v>
      </c>
      <c r="P93" s="72">
        <f t="shared" si="24"/>
        <v>11.161622897710613</v>
      </c>
    </row>
    <row r="94" spans="2:16" x14ac:dyDescent="0.25">
      <c r="B94" s="15" t="s">
        <v>2</v>
      </c>
      <c r="C94" s="39">
        <f t="shared" ref="C94:J94" si="25">IFERROR(C93/C75,0)</f>
        <v>0</v>
      </c>
      <c r="D94" s="39">
        <f t="shared" si="25"/>
        <v>8.3854230008285055E-2</v>
      </c>
      <c r="E94" s="39">
        <f t="shared" si="25"/>
        <v>-7.233907998833923E-3</v>
      </c>
      <c r="F94" s="39">
        <f t="shared" si="25"/>
        <v>-0.2016462697066935</v>
      </c>
      <c r="G94" s="39">
        <f t="shared" si="25"/>
        <v>0.17831049491437909</v>
      </c>
      <c r="H94" s="39">
        <f t="shared" si="25"/>
        <v>0.1393499603487158</v>
      </c>
      <c r="I94" s="39">
        <f t="shared" si="25"/>
        <v>2.2908546153286871E-2</v>
      </c>
      <c r="J94" s="39">
        <f t="shared" si="25"/>
        <v>9.962228735156986E-2</v>
      </c>
      <c r="K94" s="39">
        <f t="shared" ref="K94" si="26">IFERROR(K93/K75,0)</f>
        <v>0.1314306884489061</v>
      </c>
      <c r="L94" s="24">
        <f t="shared" ref="L94:P94" si="27">IFERROR(L93/L75,0)</f>
        <v>0.20359249122871184</v>
      </c>
      <c r="M94" s="24">
        <f t="shared" si="27"/>
        <v>0.21526657791994872</v>
      </c>
      <c r="N94" s="24">
        <f t="shared" si="27"/>
        <v>0.22667380001164295</v>
      </c>
      <c r="O94" s="24">
        <f t="shared" si="27"/>
        <v>0.23250492759031871</v>
      </c>
      <c r="P94" s="24">
        <f t="shared" si="27"/>
        <v>0.2379876950471346</v>
      </c>
    </row>
    <row r="95" spans="2:16" x14ac:dyDescent="0.25">
      <c r="B95" s="15"/>
      <c r="C95" s="39"/>
      <c r="D95" s="39"/>
      <c r="E95" s="39"/>
      <c r="F95" s="39"/>
      <c r="G95" s="63"/>
      <c r="H95" s="63"/>
      <c r="I95" s="63"/>
      <c r="J95" s="63"/>
      <c r="K95" s="63"/>
      <c r="L95" s="24"/>
      <c r="M95" s="24"/>
      <c r="N95" s="24"/>
      <c r="O95" s="24"/>
      <c r="P95" s="24"/>
    </row>
    <row r="96" spans="2:16" ht="18" x14ac:dyDescent="0.25">
      <c r="B96" s="18" t="s">
        <v>102</v>
      </c>
      <c r="C96" s="63"/>
      <c r="D96" s="63">
        <v>-0.151088</v>
      </c>
      <c r="E96" s="63">
        <v>-0.11006100000000001</v>
      </c>
      <c r="F96" s="63">
        <v>-8.1219E-2</v>
      </c>
      <c r="G96" s="63">
        <v>-6.7998000000000003E-2</v>
      </c>
      <c r="H96" s="63">
        <v>-5.3385000000000002E-2</v>
      </c>
      <c r="I96" s="63">
        <v>-5.8939999999999999E-2</v>
      </c>
      <c r="J96" s="63">
        <v>-5.9491000000000002E-2</v>
      </c>
      <c r="K96" s="63">
        <v>-6.1940000000000002E-2</v>
      </c>
      <c r="L96" s="76">
        <f>+$K$96/$K$213*L213</f>
        <v>-6.1940000000000009E-2</v>
      </c>
      <c r="M96" s="76">
        <f t="shared" ref="M96:P96" si="28">+$K$96/$K$213*M213</f>
        <v>-6.1940000000000009E-2</v>
      </c>
      <c r="N96" s="76">
        <f t="shared" si="28"/>
        <v>-6.1940000000000009E-2</v>
      </c>
      <c r="O96" s="76">
        <f t="shared" si="28"/>
        <v>-6.1940000000000009E-2</v>
      </c>
      <c r="P96" s="76">
        <f t="shared" si="28"/>
        <v>-6.1940000000000009E-2</v>
      </c>
    </row>
    <row r="97" spans="2:16" ht="18" x14ac:dyDescent="0.25">
      <c r="B97" s="18" t="s">
        <v>103</v>
      </c>
      <c r="C97" s="63"/>
      <c r="D97" s="63">
        <v>1.0638E-2</v>
      </c>
      <c r="E97" s="63">
        <v>3.578E-3</v>
      </c>
      <c r="F97" s="63">
        <f>1720/10^6</f>
        <v>1.72E-3</v>
      </c>
      <c r="G97" s="63">
        <v>9.5119999999999996E-3</v>
      </c>
      <c r="H97" s="63">
        <v>2.5900000000000001E-4</v>
      </c>
      <c r="I97" s="63">
        <v>2.9799999999999998E-4</v>
      </c>
      <c r="J97" s="63">
        <v>2.2844E-2</v>
      </c>
      <c r="K97" s="63">
        <v>7.4100000000000001E-4</v>
      </c>
      <c r="L97" s="76"/>
      <c r="M97" s="76"/>
      <c r="N97" s="76"/>
      <c r="O97" s="76"/>
      <c r="P97" s="76"/>
    </row>
    <row r="98" spans="2:16" x14ac:dyDescent="0.25">
      <c r="B98" s="15" t="s">
        <v>152</v>
      </c>
      <c r="C98" s="63"/>
      <c r="D98" s="63">
        <v>-0.154585</v>
      </c>
      <c r="E98" s="63">
        <f>-0.080762-0.010328</f>
        <v>-9.1090000000000004E-2</v>
      </c>
      <c r="F98" s="63">
        <v>-0.52715500000000004</v>
      </c>
      <c r="G98" s="63">
        <v>-7.1708999999999995E-2</v>
      </c>
      <c r="H98" s="63">
        <v>0.186277</v>
      </c>
      <c r="I98" s="63">
        <v>0.174126</v>
      </c>
      <c r="J98" s="63">
        <v>-0.48148600000000003</v>
      </c>
      <c r="K98" s="63">
        <v>2.2492999999999999E-2</v>
      </c>
      <c r="L98" s="76"/>
      <c r="M98" s="76"/>
      <c r="N98" s="76"/>
      <c r="O98" s="76"/>
      <c r="P98" s="76"/>
    </row>
    <row r="99" spans="2:16" x14ac:dyDescent="0.25">
      <c r="B99" s="15" t="s">
        <v>153</v>
      </c>
      <c r="C99" s="63"/>
      <c r="D99" s="63">
        <v>0.227216</v>
      </c>
      <c r="E99" s="63">
        <v>-1.7390000000000001E-3</v>
      </c>
      <c r="F99" s="63">
        <v>-3.1220999999999999E-2</v>
      </c>
      <c r="G99" s="63">
        <v>6.0354999999999999E-2</v>
      </c>
      <c r="H99" s="63">
        <v>5.2137000000000003E-2</v>
      </c>
      <c r="I99" s="63">
        <v>-0.92523699999999998</v>
      </c>
      <c r="J99" s="63">
        <v>-9.3178999999999998E-2</v>
      </c>
      <c r="K99" s="63">
        <v>4.7579999999999997E-2</v>
      </c>
      <c r="L99" s="76"/>
      <c r="M99" s="76"/>
      <c r="N99" s="76"/>
      <c r="O99" s="76"/>
      <c r="P99" s="76"/>
    </row>
    <row r="100" spans="2:16" x14ac:dyDescent="0.25">
      <c r="B100" s="15"/>
      <c r="C100" s="46"/>
      <c r="D100" s="46"/>
      <c r="E100" s="46"/>
      <c r="F100" s="46"/>
      <c r="G100" s="46"/>
      <c r="H100" s="46"/>
      <c r="I100" s="46"/>
      <c r="J100" s="46"/>
      <c r="K100" s="46"/>
      <c r="L100" s="25"/>
      <c r="M100" s="25"/>
      <c r="N100" s="25"/>
      <c r="O100" s="25"/>
      <c r="P100" s="25"/>
    </row>
    <row r="101" spans="2:16" ht="18" x14ac:dyDescent="0.25">
      <c r="B101" s="18" t="s">
        <v>104</v>
      </c>
      <c r="C101" s="67">
        <f t="shared" ref="C101" si="29">C93+C96+C97</f>
        <v>0</v>
      </c>
      <c r="D101" s="67">
        <f t="shared" ref="D101:I101" si="30">+SUM(D93,D96:D99)</f>
        <v>0.60858100000000037</v>
      </c>
      <c r="E101" s="67">
        <f t="shared" si="30"/>
        <v>-0.25213600000000097</v>
      </c>
      <c r="F101" s="67">
        <f t="shared" si="30"/>
        <v>-1.7540479999999998</v>
      </c>
      <c r="G101" s="67">
        <f t="shared" si="30"/>
        <v>1.4770820000000007</v>
      </c>
      <c r="H101" s="67">
        <f t="shared" si="30"/>
        <v>1.6861069999999991</v>
      </c>
      <c r="I101" s="67">
        <f t="shared" si="30"/>
        <v>-0.54540099999999991</v>
      </c>
      <c r="J101" s="67">
        <f>+SUM(J93,J96:J99)</f>
        <v>0.55547199999999963</v>
      </c>
      <c r="K101" s="67">
        <f>+SUM(K93,K96:K99)</f>
        <v>1.853622000000001</v>
      </c>
      <c r="L101" s="72">
        <f t="shared" ref="L101:P101" si="31">+SUM(L93,L96:L99)</f>
        <v>3.3488155987874748</v>
      </c>
      <c r="M101" s="72">
        <f t="shared" si="31"/>
        <v>4.6014582222425817</v>
      </c>
      <c r="N101" s="72">
        <f t="shared" si="31"/>
        <v>6.2915883271121436</v>
      </c>
      <c r="O101" s="72">
        <f t="shared" si="31"/>
        <v>8.3711369043758168</v>
      </c>
      <c r="P101" s="72">
        <f t="shared" si="31"/>
        <v>11.099682897710613</v>
      </c>
    </row>
    <row r="102" spans="2:16" x14ac:dyDescent="0.25">
      <c r="B102" s="15" t="s">
        <v>3</v>
      </c>
      <c r="C102" s="63"/>
      <c r="D102" s="63">
        <v>-0.14758199999999999</v>
      </c>
      <c r="E102" s="63">
        <v>-2.0358999999999999E-2</v>
      </c>
      <c r="F102" s="63">
        <v>-0.133102</v>
      </c>
      <c r="G102" s="63">
        <v>-0.19541900000000001</v>
      </c>
      <c r="H102" s="63">
        <v>-0.34074599999999999</v>
      </c>
      <c r="I102" s="63">
        <v>0.36807299999999998</v>
      </c>
      <c r="J102" s="63">
        <v>-0.40742800000000001</v>
      </c>
      <c r="K102" s="63">
        <v>-0.39640500000000001</v>
      </c>
      <c r="L102" s="76">
        <f t="shared" ref="L102:P102" si="32">+IF(L101&gt;0,L101*-L103,0)</f>
        <v>-0.8372038996968687</v>
      </c>
      <c r="M102" s="76">
        <f t="shared" si="32"/>
        <v>-1.1503645555606454</v>
      </c>
      <c r="N102" s="76">
        <f t="shared" si="32"/>
        <v>-1.5728970817780359</v>
      </c>
      <c r="O102" s="76">
        <f t="shared" si="32"/>
        <v>-2.0927842260939542</v>
      </c>
      <c r="P102" s="76">
        <f t="shared" si="32"/>
        <v>-2.7749207244276533</v>
      </c>
    </row>
    <row r="103" spans="2:16" x14ac:dyDescent="0.25">
      <c r="B103" s="15" t="s">
        <v>4</v>
      </c>
      <c r="C103" s="39">
        <f t="shared" ref="C103:K103" si="33">IFERROR(-C102/C101,0)</f>
        <v>0</v>
      </c>
      <c r="D103" s="39">
        <f t="shared" si="33"/>
        <v>0.2425018198070592</v>
      </c>
      <c r="E103" s="39">
        <f t="shared" si="33"/>
        <v>-8.0746105276517113E-2</v>
      </c>
      <c r="F103" s="39">
        <f t="shared" si="33"/>
        <v>-7.5882758054511626E-2</v>
      </c>
      <c r="G103" s="39">
        <f t="shared" si="33"/>
        <v>0.13230071180882302</v>
      </c>
      <c r="H103" s="39">
        <f t="shared" si="33"/>
        <v>0.20209037741970123</v>
      </c>
      <c r="I103" s="39">
        <f t="shared" si="33"/>
        <v>0.67486674941923475</v>
      </c>
      <c r="J103" s="39">
        <f t="shared" si="33"/>
        <v>0.73348071549961169</v>
      </c>
      <c r="K103" s="39">
        <f t="shared" si="33"/>
        <v>0.21385428096990639</v>
      </c>
      <c r="L103" s="24">
        <v>0.25</v>
      </c>
      <c r="M103" s="24">
        <v>0.25</v>
      </c>
      <c r="N103" s="24">
        <v>0.25</v>
      </c>
      <c r="O103" s="24">
        <v>0.25</v>
      </c>
      <c r="P103" s="24">
        <v>0.25</v>
      </c>
    </row>
    <row r="104" spans="2:16" x14ac:dyDescent="0.25">
      <c r="B104" s="15"/>
      <c r="C104" s="39"/>
      <c r="D104" s="39"/>
      <c r="E104" s="39"/>
      <c r="F104" s="39"/>
      <c r="G104" s="39"/>
      <c r="H104" s="39"/>
      <c r="I104" s="39"/>
      <c r="J104" s="39"/>
      <c r="K104" s="39"/>
      <c r="L104" s="81"/>
      <c r="M104" s="81"/>
      <c r="N104" s="81"/>
      <c r="O104" s="81"/>
      <c r="P104" s="81"/>
    </row>
    <row r="105" spans="2:16" ht="18" x14ac:dyDescent="0.25">
      <c r="B105" s="19" t="s">
        <v>91</v>
      </c>
      <c r="C105" s="67">
        <f t="shared" ref="C105:P105" si="34">C101+C102</f>
        <v>0</v>
      </c>
      <c r="D105" s="67">
        <f t="shared" si="34"/>
        <v>0.46099900000000038</v>
      </c>
      <c r="E105" s="67">
        <f t="shared" si="34"/>
        <v>-0.27249500000000099</v>
      </c>
      <c r="F105" s="67">
        <f t="shared" si="34"/>
        <v>-1.8871499999999999</v>
      </c>
      <c r="G105" s="67">
        <f t="shared" si="34"/>
        <v>1.2816630000000007</v>
      </c>
      <c r="H105" s="67">
        <f t="shared" si="34"/>
        <v>1.3453609999999991</v>
      </c>
      <c r="I105" s="67">
        <f t="shared" si="34"/>
        <v>-0.17732799999999993</v>
      </c>
      <c r="J105" s="67">
        <f t="shared" si="34"/>
        <v>0.14804399999999962</v>
      </c>
      <c r="K105" s="67">
        <f t="shared" ref="K105" si="35">K101+K102</f>
        <v>1.4572170000000009</v>
      </c>
      <c r="L105" s="72">
        <f t="shared" si="34"/>
        <v>2.5116116990906061</v>
      </c>
      <c r="M105" s="72">
        <f t="shared" si="34"/>
        <v>3.4510936666819365</v>
      </c>
      <c r="N105" s="72">
        <f t="shared" si="34"/>
        <v>4.7186912453341074</v>
      </c>
      <c r="O105" s="72">
        <f t="shared" si="34"/>
        <v>6.2783526782818626</v>
      </c>
      <c r="P105" s="72">
        <f t="shared" si="34"/>
        <v>8.3247621732829593</v>
      </c>
    </row>
    <row r="106" spans="2:16" ht="18" x14ac:dyDescent="0.25">
      <c r="B106" s="19" t="s">
        <v>90</v>
      </c>
      <c r="C106" s="67">
        <f t="shared" ref="C106:P106" si="36">C105-C107</f>
        <v>0</v>
      </c>
      <c r="D106" s="67">
        <f t="shared" si="36"/>
        <v>0.46099900000000038</v>
      </c>
      <c r="E106" s="67">
        <f t="shared" si="36"/>
        <v>-0.27249500000000099</v>
      </c>
      <c r="F106" s="67">
        <f t="shared" si="36"/>
        <v>-1.8871499999999999</v>
      </c>
      <c r="G106" s="67">
        <f t="shared" si="36"/>
        <v>1.2816630000000007</v>
      </c>
      <c r="H106" s="67">
        <f t="shared" si="36"/>
        <v>1.3453609999999991</v>
      </c>
      <c r="I106" s="67">
        <f t="shared" si="36"/>
        <v>-0.17732799999999993</v>
      </c>
      <c r="J106" s="67">
        <f t="shared" si="36"/>
        <v>0.14804399999999962</v>
      </c>
      <c r="K106" s="67">
        <f t="shared" ref="K106" si="37">K105-K107</f>
        <v>1.4572170000000009</v>
      </c>
      <c r="L106" s="72">
        <f t="shared" si="36"/>
        <v>2.5116116990906061</v>
      </c>
      <c r="M106" s="72">
        <f t="shared" si="36"/>
        <v>3.4510936666819365</v>
      </c>
      <c r="N106" s="72">
        <f t="shared" si="36"/>
        <v>4.7186912453341074</v>
      </c>
      <c r="O106" s="72">
        <f t="shared" si="36"/>
        <v>6.2783526782818626</v>
      </c>
      <c r="P106" s="72">
        <f t="shared" si="36"/>
        <v>8.3247621732829593</v>
      </c>
    </row>
    <row r="107" spans="2:16" ht="15" customHeight="1" x14ac:dyDescent="0.25">
      <c r="B107" s="15" t="s">
        <v>93</v>
      </c>
      <c r="C107" s="63"/>
      <c r="D107" s="63"/>
      <c r="E107" s="63"/>
      <c r="F107" s="63"/>
      <c r="G107" s="63"/>
      <c r="H107" s="63"/>
      <c r="I107" s="63"/>
      <c r="J107" s="63"/>
      <c r="K107" s="63"/>
      <c r="L107" s="72"/>
      <c r="M107" s="72"/>
      <c r="N107" s="72"/>
      <c r="O107" s="72"/>
      <c r="P107" s="72"/>
    </row>
    <row r="108" spans="2:16" x14ac:dyDescent="0.25">
      <c r="B108" s="15" t="s">
        <v>5</v>
      </c>
      <c r="C108" s="39">
        <f t="shared" ref="C108:P108" si="38">+IFERROR(C105/C75,0)</f>
        <v>0</v>
      </c>
      <c r="D108" s="39">
        <f t="shared" si="38"/>
        <v>5.7150674422811076E-2</v>
      </c>
      <c r="E108" s="39">
        <f t="shared" si="38"/>
        <v>-3.7316442528816829E-2</v>
      </c>
      <c r="F108" s="39">
        <f t="shared" si="38"/>
        <v>-0.34092990770873927</v>
      </c>
      <c r="G108" s="39">
        <f t="shared" si="38"/>
        <v>0.14773463939581169</v>
      </c>
      <c r="H108" s="39">
        <f t="shared" si="38"/>
        <v>0.12491579731114055</v>
      </c>
      <c r="I108" s="39">
        <f t="shared" si="38"/>
        <v>-1.5367111549260275E-2</v>
      </c>
      <c r="J108" s="39">
        <f t="shared" si="38"/>
        <v>1.2640284670235258E-2</v>
      </c>
      <c r="K108" s="39">
        <f t="shared" ref="K108" si="39">+IFERROR(K105/K75,0)</f>
        <v>0.10382070262683553</v>
      </c>
      <c r="L108" s="24">
        <f t="shared" si="38"/>
        <v>0.14992140832336909</v>
      </c>
      <c r="M108" s="24">
        <f t="shared" si="38"/>
        <v>0.15930552963812147</v>
      </c>
      <c r="N108" s="24">
        <f t="shared" si="38"/>
        <v>0.16834798250560704</v>
      </c>
      <c r="O108" s="24">
        <f t="shared" si="38"/>
        <v>0.17309790381408277</v>
      </c>
      <c r="P108" s="24">
        <f t="shared" si="38"/>
        <v>0.17750025955827206</v>
      </c>
    </row>
    <row r="109" spans="2:16" x14ac:dyDescent="0.25">
      <c r="B109" s="15"/>
      <c r="C109" s="39"/>
      <c r="D109" s="39"/>
      <c r="E109" s="39"/>
      <c r="F109" s="39"/>
      <c r="G109" s="39"/>
      <c r="H109" s="39"/>
      <c r="I109" s="39"/>
      <c r="J109" s="39"/>
      <c r="K109" s="39"/>
      <c r="L109" s="24"/>
      <c r="M109" s="24"/>
      <c r="N109" s="24"/>
      <c r="O109" s="24"/>
      <c r="P109" s="24"/>
    </row>
    <row r="110" spans="2:16" ht="18" x14ac:dyDescent="0.25">
      <c r="B110" s="19" t="s">
        <v>6</v>
      </c>
      <c r="C110" s="67">
        <f t="shared" ref="C110:P110" si="40">IFERROR(C106/C239,0)</f>
        <v>0</v>
      </c>
      <c r="D110" s="67">
        <f t="shared" si="40"/>
        <v>0</v>
      </c>
      <c r="E110" s="67">
        <f t="shared" si="40"/>
        <v>0</v>
      </c>
      <c r="F110" s="67">
        <f t="shared" si="40"/>
        <v>0</v>
      </c>
      <c r="G110" s="67">
        <f t="shared" si="40"/>
        <v>0</v>
      </c>
      <c r="H110" s="67">
        <f t="shared" si="40"/>
        <v>0</v>
      </c>
      <c r="I110" s="67">
        <f t="shared" si="40"/>
        <v>0</v>
      </c>
      <c r="J110" s="67">
        <f t="shared" si="40"/>
        <v>0</v>
      </c>
      <c r="K110" s="67">
        <f t="shared" ref="K110" si="41">IFERROR(K106/K239,0)</f>
        <v>7.7785247323454376E-2</v>
      </c>
      <c r="L110" s="72">
        <f t="shared" si="40"/>
        <v>0.13406811558899198</v>
      </c>
      <c r="M110" s="72">
        <f t="shared" si="40"/>
        <v>0.18421702080010133</v>
      </c>
      <c r="N110" s="72">
        <f t="shared" si="40"/>
        <v>0.25188051303363346</v>
      </c>
      <c r="O110" s="72">
        <f t="shared" si="40"/>
        <v>0.33513417415801938</v>
      </c>
      <c r="P110" s="72">
        <f t="shared" si="40"/>
        <v>0.44437011409951443</v>
      </c>
    </row>
    <row r="111" spans="2:16" x14ac:dyDescent="0.25">
      <c r="B111" s="43" t="s">
        <v>7</v>
      </c>
      <c r="C111" s="39"/>
      <c r="D111" s="39">
        <f>IFERROR((D110-C110)/C110,0)</f>
        <v>0</v>
      </c>
      <c r="E111" s="39">
        <f t="shared" ref="E111:K111" si="42">IFERROR((E110-D110)/D110,0)</f>
        <v>0</v>
      </c>
      <c r="F111" s="39">
        <f t="shared" si="42"/>
        <v>0</v>
      </c>
      <c r="G111" s="39">
        <f t="shared" si="42"/>
        <v>0</v>
      </c>
      <c r="H111" s="39">
        <f t="shared" si="42"/>
        <v>0</v>
      </c>
      <c r="I111" s="39">
        <f t="shared" si="42"/>
        <v>0</v>
      </c>
      <c r="J111" s="39">
        <f t="shared" si="42"/>
        <v>0</v>
      </c>
      <c r="K111" s="39">
        <f t="shared" si="42"/>
        <v>0</v>
      </c>
      <c r="L111" s="24">
        <f>IFERROR((L110-K110)/K110,0)</f>
        <v>0.72356738844702218</v>
      </c>
      <c r="M111" s="24">
        <f t="shared" ref="M111" si="43">IFERROR((M110-L110)/L110,0)</f>
        <v>0.37405541944700055</v>
      </c>
      <c r="N111" s="24">
        <f t="shared" ref="N111" si="44">IFERROR((N110-M110)/M110,0)</f>
        <v>0.36730315114017364</v>
      </c>
      <c r="O111" s="24">
        <f t="shared" ref="O111" si="45">IFERROR((O110-N110)/N110,0)</f>
        <v>0.33052839269574263</v>
      </c>
      <c r="P111" s="24">
        <f t="shared" ref="P111" si="46">IFERROR((P110-O110)/O110,0)</f>
        <v>0.32594688445586312</v>
      </c>
    </row>
    <row r="112" spans="2:16" x14ac:dyDescent="0.25">
      <c r="B112" s="43"/>
      <c r="C112" s="67"/>
      <c r="D112" s="67"/>
      <c r="E112" s="67"/>
      <c r="F112" s="67"/>
      <c r="G112" s="67"/>
      <c r="H112" s="67"/>
      <c r="I112" s="67"/>
      <c r="J112" s="67"/>
      <c r="K112" s="67"/>
      <c r="L112" s="24"/>
      <c r="M112" s="24"/>
      <c r="N112" s="24"/>
      <c r="O112" s="24"/>
      <c r="P112" s="24"/>
    </row>
    <row r="113" spans="2:24" ht="18" x14ac:dyDescent="0.25">
      <c r="B113" s="19" t="s">
        <v>8</v>
      </c>
      <c r="C113" s="63">
        <f t="shared" ref="C113:I113" si="47">IFERROR(-C204/C239,0)</f>
        <v>0</v>
      </c>
      <c r="D113" s="63">
        <f t="shared" si="47"/>
        <v>0</v>
      </c>
      <c r="E113" s="63">
        <f t="shared" si="47"/>
        <v>0</v>
      </c>
      <c r="F113" s="63">
        <f t="shared" si="47"/>
        <v>0</v>
      </c>
      <c r="G113" s="63">
        <f t="shared" si="47"/>
        <v>0</v>
      </c>
      <c r="H113" s="63">
        <f t="shared" si="47"/>
        <v>0</v>
      </c>
      <c r="I113" s="63">
        <f t="shared" si="47"/>
        <v>0</v>
      </c>
      <c r="J113" s="63">
        <f>IFERROR(-J204/J239,0)</f>
        <v>0</v>
      </c>
      <c r="K113" s="63">
        <f>IFERROR(-K204/K239,0)</f>
        <v>0</v>
      </c>
      <c r="L113" s="76">
        <f t="shared" ref="L113:P113" si="48">IFERROR(-L204/L239,0)</f>
        <v>0</v>
      </c>
      <c r="M113" s="76">
        <f t="shared" si="48"/>
        <v>0</v>
      </c>
      <c r="N113" s="76">
        <f t="shared" si="48"/>
        <v>0</v>
      </c>
      <c r="O113" s="76">
        <f t="shared" si="48"/>
        <v>0</v>
      </c>
      <c r="P113" s="76">
        <f t="shared" si="48"/>
        <v>0</v>
      </c>
    </row>
    <row r="114" spans="2:24" x14ac:dyDescent="0.25">
      <c r="B114" s="43" t="s">
        <v>9</v>
      </c>
      <c r="C114" s="39"/>
      <c r="D114" s="39">
        <f t="shared" ref="D114:K114" si="49">IFERROR(D113/C105,0)</f>
        <v>0</v>
      </c>
      <c r="E114" s="39">
        <f t="shared" si="49"/>
        <v>0</v>
      </c>
      <c r="F114" s="39">
        <f t="shared" si="49"/>
        <v>0</v>
      </c>
      <c r="G114" s="39">
        <f t="shared" si="49"/>
        <v>0</v>
      </c>
      <c r="H114" s="39">
        <f t="shared" si="49"/>
        <v>0</v>
      </c>
      <c r="I114" s="39">
        <f t="shared" si="49"/>
        <v>0</v>
      </c>
      <c r="J114" s="39">
        <f t="shared" si="49"/>
        <v>0</v>
      </c>
      <c r="K114" s="39">
        <f t="shared" si="49"/>
        <v>0</v>
      </c>
      <c r="L114" s="24">
        <f>IFERROR(L113/K105,0)</f>
        <v>0</v>
      </c>
      <c r="M114" s="24">
        <f t="shared" ref="M114" si="50">IFERROR(M113/L105,0)</f>
        <v>0</v>
      </c>
      <c r="N114" s="24">
        <f t="shared" ref="N114" si="51">IFERROR(N113/M105,0)</f>
        <v>0</v>
      </c>
      <c r="O114" s="24">
        <f t="shared" ref="O114" si="52">IFERROR(O113/N105,0)</f>
        <v>0</v>
      </c>
      <c r="P114" s="24">
        <f t="shared" ref="P114" si="53">IFERROR(P113/O105,0)</f>
        <v>0</v>
      </c>
    </row>
    <row r="115" spans="2:24" x14ac:dyDescent="0.25">
      <c r="B115" s="56"/>
      <c r="C115" s="68"/>
      <c r="D115" s="68"/>
      <c r="E115" s="68"/>
      <c r="F115" s="68"/>
      <c r="G115" s="68"/>
      <c r="H115" s="68"/>
      <c r="I115" s="68"/>
      <c r="J115" s="68"/>
      <c r="K115" s="68"/>
    </row>
    <row r="116" spans="2:24" x14ac:dyDescent="0.25">
      <c r="B116" s="43" t="s">
        <v>85</v>
      </c>
      <c r="C116" s="85">
        <f>+IFERROR(#REF!/-#REF!*365,0)</f>
        <v>0</v>
      </c>
      <c r="D116" s="85"/>
      <c r="E116" s="85"/>
      <c r="F116" s="85"/>
      <c r="G116" s="85"/>
      <c r="H116" s="85"/>
      <c r="I116" s="85"/>
      <c r="J116" s="85"/>
      <c r="K116" s="85"/>
      <c r="L116" s="84"/>
      <c r="M116" s="84"/>
      <c r="N116" s="84"/>
      <c r="O116" s="84"/>
      <c r="P116" s="84"/>
    </row>
    <row r="117" spans="2:24" x14ac:dyDescent="0.25">
      <c r="B117" s="43" t="s">
        <v>57</v>
      </c>
      <c r="C117" s="85">
        <f t="shared" ref="C117:J117" si="54">IFERROR(+C134/C75*365,0)</f>
        <v>0</v>
      </c>
      <c r="D117" s="85">
        <f t="shared" si="54"/>
        <v>122.59084342553209</v>
      </c>
      <c r="E117" s="85">
        <f t="shared" si="54"/>
        <v>131.43775222440891</v>
      </c>
      <c r="F117" s="85">
        <f t="shared" si="54"/>
        <v>130.12703913896658</v>
      </c>
      <c r="G117" s="85">
        <f t="shared" si="54"/>
        <v>120.44776172735908</v>
      </c>
      <c r="H117" s="85">
        <f t="shared" si="54"/>
        <v>111.3225390786362</v>
      </c>
      <c r="I117" s="85">
        <f t="shared" si="54"/>
        <v>95.42498173006355</v>
      </c>
      <c r="J117" s="85">
        <f t="shared" si="54"/>
        <v>102.48051584014384</v>
      </c>
      <c r="K117" s="85">
        <f t="shared" ref="K117" si="55">IFERROR(+K134/K75*365,0)</f>
        <v>99.469709815544434</v>
      </c>
      <c r="L117" s="84">
        <v>90</v>
      </c>
      <c r="M117" s="84">
        <v>90</v>
      </c>
      <c r="N117" s="84">
        <v>90</v>
      </c>
      <c r="O117" s="84">
        <v>90</v>
      </c>
      <c r="P117" s="84">
        <v>90</v>
      </c>
    </row>
    <row r="118" spans="2:24" x14ac:dyDescent="0.25">
      <c r="B118" s="43" t="s">
        <v>58</v>
      </c>
      <c r="C118" s="85">
        <f>+IFERROR(C158/-#REF!*365,0)</f>
        <v>0</v>
      </c>
      <c r="D118" s="85">
        <f t="shared" ref="D118:J118" si="56">+IFERROR(D158/-SUM(D77:D78)*365,0)</f>
        <v>59.785072970513028</v>
      </c>
      <c r="E118" s="85">
        <f t="shared" si="56"/>
        <v>85.130885045650658</v>
      </c>
      <c r="F118" s="85">
        <f t="shared" si="56"/>
        <v>93.882796935865855</v>
      </c>
      <c r="G118" s="85">
        <f t="shared" si="56"/>
        <v>88.640954383882061</v>
      </c>
      <c r="H118" s="85">
        <f t="shared" si="56"/>
        <v>74.394369000207959</v>
      </c>
      <c r="I118" s="85">
        <f t="shared" si="56"/>
        <v>59.506898280145549</v>
      </c>
      <c r="J118" s="85">
        <f t="shared" si="56"/>
        <v>57.855807399250764</v>
      </c>
      <c r="K118" s="85">
        <f t="shared" ref="K118" si="57">+IFERROR(K158/-SUM(K77:K78)*365,0)</f>
        <v>77.515321483246865</v>
      </c>
      <c r="L118" s="84">
        <v>60</v>
      </c>
      <c r="M118" s="84">
        <v>60</v>
      </c>
      <c r="N118" s="84">
        <v>60</v>
      </c>
      <c r="O118" s="84">
        <v>60</v>
      </c>
      <c r="P118" s="84">
        <v>60</v>
      </c>
    </row>
    <row r="120" spans="2:24" s="3" customFormat="1" x14ac:dyDescent="0.25"/>
    <row r="121" spans="2:24" x14ac:dyDescent="0.25">
      <c r="J121" s="49"/>
      <c r="K121" s="49"/>
    </row>
    <row r="122" spans="2:24" ht="30" x14ac:dyDescent="0.4">
      <c r="B122" s="22" t="s">
        <v>138</v>
      </c>
      <c r="C122" s="40"/>
      <c r="D122" s="40"/>
      <c r="E122" s="40"/>
      <c r="L122" s="70"/>
      <c r="M122" s="70"/>
      <c r="N122" s="70"/>
      <c r="O122" s="70"/>
      <c r="P122" s="70"/>
    </row>
    <row r="123" spans="2:24" x14ac:dyDescent="0.25">
      <c r="F123" s="40"/>
      <c r="G123" s="40"/>
      <c r="H123" s="40"/>
      <c r="I123" s="40"/>
      <c r="J123" s="40"/>
      <c r="K123" s="40"/>
      <c r="L123" s="40"/>
      <c r="M123" s="40"/>
      <c r="N123" s="40"/>
      <c r="O123" s="40"/>
      <c r="P123" s="40"/>
    </row>
    <row r="124" spans="2:24" ht="22.5" x14ac:dyDescent="0.3">
      <c r="B124" s="16" t="s">
        <v>50</v>
      </c>
      <c r="C124" s="6">
        <v>2017</v>
      </c>
      <c r="D124" s="6">
        <v>2018</v>
      </c>
      <c r="E124" s="5">
        <v>2019</v>
      </c>
      <c r="F124" s="5">
        <v>2020</v>
      </c>
      <c r="G124" s="5">
        <v>2021</v>
      </c>
      <c r="H124" s="5">
        <v>2022</v>
      </c>
      <c r="I124" s="6">
        <v>2023</v>
      </c>
      <c r="J124" s="6">
        <v>2024</v>
      </c>
      <c r="K124" s="6">
        <v>2025</v>
      </c>
      <c r="L124" s="5" t="s">
        <v>46</v>
      </c>
      <c r="M124" s="5" t="s">
        <v>53</v>
      </c>
      <c r="N124" s="5" t="s">
        <v>86</v>
      </c>
      <c r="O124" s="5" t="s">
        <v>87</v>
      </c>
      <c r="P124" s="5" t="s">
        <v>181</v>
      </c>
    </row>
    <row r="125" spans="2:24" ht="18" x14ac:dyDescent="0.25">
      <c r="B125" s="18" t="s">
        <v>10</v>
      </c>
      <c r="C125" s="42"/>
      <c r="D125" s="42"/>
      <c r="E125" s="42"/>
      <c r="F125" s="42"/>
      <c r="G125" s="42"/>
      <c r="H125" s="42"/>
      <c r="I125" s="42"/>
      <c r="J125" s="42"/>
      <c r="K125" s="42"/>
      <c r="L125" s="23"/>
      <c r="M125" s="23"/>
      <c r="N125" s="23"/>
      <c r="O125" s="23"/>
      <c r="P125" s="23"/>
    </row>
    <row r="126" spans="2:24" x14ac:dyDescent="0.25">
      <c r="B126" s="82" t="s">
        <v>62</v>
      </c>
      <c r="C126" s="42"/>
      <c r="D126" s="139">
        <v>1.555161</v>
      </c>
      <c r="E126" s="139">
        <v>1.369802</v>
      </c>
      <c r="F126" s="139">
        <v>1.111003</v>
      </c>
      <c r="G126" s="139">
        <v>0.90782099999999999</v>
      </c>
      <c r="H126" s="139">
        <v>0.69583099999999998</v>
      </c>
      <c r="I126" s="139">
        <v>0.63832699999999998</v>
      </c>
      <c r="J126" s="63">
        <v>0.72014500000000004</v>
      </c>
      <c r="K126" s="63">
        <v>0.96123899999999995</v>
      </c>
      <c r="L126" s="48">
        <f>+K126-L194-L195-L171</f>
        <v>1.1523191131366175</v>
      </c>
      <c r="M126" s="48">
        <f t="shared" ref="M126:P126" si="58">+L126-M194-M195-M171</f>
        <v>1.3244967893869422</v>
      </c>
      <c r="N126" s="48">
        <f t="shared" si="58"/>
        <v>1.5867144116061347</v>
      </c>
      <c r="O126" s="48">
        <f t="shared" si="58"/>
        <v>1.9561741227160105</v>
      </c>
      <c r="P126" s="48">
        <f t="shared" si="58"/>
        <v>2.4565497832326733</v>
      </c>
      <c r="Q126" s="131"/>
    </row>
    <row r="127" spans="2:24" x14ac:dyDescent="0.25">
      <c r="B127" s="82" t="s">
        <v>92</v>
      </c>
      <c r="C127" s="63"/>
      <c r="D127" s="63">
        <v>4.9602E-2</v>
      </c>
      <c r="E127" s="63">
        <v>7.2779999999999997E-3</v>
      </c>
      <c r="F127" s="63">
        <v>5.0220000000000004E-3</v>
      </c>
      <c r="G127" s="63">
        <v>4.5199999999999997E-3</v>
      </c>
      <c r="H127" s="63">
        <v>3.1419999999999998E-3</v>
      </c>
      <c r="I127" s="63">
        <v>3.3446999999999998E-2</v>
      </c>
      <c r="J127" s="63">
        <v>2.5595E-2</v>
      </c>
      <c r="K127" s="63">
        <v>1.6913000000000001E-2</v>
      </c>
      <c r="L127" s="48">
        <f>+K127</f>
        <v>1.6913000000000001E-2</v>
      </c>
      <c r="M127" s="48">
        <f t="shared" ref="M127:P127" si="59">+L127</f>
        <v>1.6913000000000001E-2</v>
      </c>
      <c r="N127" s="48">
        <f t="shared" si="59"/>
        <v>1.6913000000000001E-2</v>
      </c>
      <c r="O127" s="48">
        <f t="shared" si="59"/>
        <v>1.6913000000000001E-2</v>
      </c>
      <c r="P127" s="48">
        <f t="shared" si="59"/>
        <v>1.6913000000000001E-2</v>
      </c>
      <c r="Q127" s="131"/>
    </row>
    <row r="128" spans="2:24" x14ac:dyDescent="0.25">
      <c r="B128" s="82" t="s">
        <v>68</v>
      </c>
      <c r="C128" s="63"/>
      <c r="D128" s="63">
        <v>0</v>
      </c>
      <c r="E128" s="63">
        <v>6.2913999999999998E-2</v>
      </c>
      <c r="F128" s="63">
        <v>3.5478999999999997E-2</v>
      </c>
      <c r="G128" s="63">
        <v>7.5059999999999997E-3</v>
      </c>
      <c r="H128" s="63">
        <v>0.26414399999999999</v>
      </c>
      <c r="I128" s="63">
        <v>0.22300500000000001</v>
      </c>
      <c r="J128" s="63">
        <v>0.158334</v>
      </c>
      <c r="K128" s="63">
        <v>8.7451000000000001E-2</v>
      </c>
      <c r="L128" s="48">
        <f>+K128</f>
        <v>8.7451000000000001E-2</v>
      </c>
      <c r="M128" s="48">
        <f t="shared" ref="M128:P128" si="60">+L128</f>
        <v>8.7451000000000001E-2</v>
      </c>
      <c r="N128" s="48">
        <f t="shared" si="60"/>
        <v>8.7451000000000001E-2</v>
      </c>
      <c r="O128" s="48">
        <f t="shared" si="60"/>
        <v>8.7451000000000001E-2</v>
      </c>
      <c r="P128" s="48">
        <f t="shared" si="60"/>
        <v>8.7451000000000001E-2</v>
      </c>
      <c r="Q128" s="131"/>
      <c r="R128" s="88"/>
      <c r="S128" s="88"/>
      <c r="U128" s="87"/>
      <c r="V128" s="88"/>
      <c r="W128" s="88"/>
      <c r="X128" s="88"/>
    </row>
    <row r="129" spans="2:24" x14ac:dyDescent="0.25">
      <c r="B129" s="82" t="s">
        <v>97</v>
      </c>
      <c r="C129" s="63"/>
      <c r="D129" s="63">
        <v>0.29350500000000002</v>
      </c>
      <c r="E129" s="63">
        <v>0.199129</v>
      </c>
      <c r="F129" s="63">
        <v>0.33688400000000002</v>
      </c>
      <c r="G129" s="63">
        <v>0.28381499999999998</v>
      </c>
      <c r="H129" s="63">
        <v>0.26127299999999998</v>
      </c>
      <c r="I129" s="63">
        <v>0.28903400000000001</v>
      </c>
      <c r="J129" s="63">
        <v>0.25808500000000001</v>
      </c>
      <c r="K129" s="63">
        <v>0.48606199999999999</v>
      </c>
      <c r="L129" s="48">
        <f>+K129</f>
        <v>0.48606199999999999</v>
      </c>
      <c r="M129" s="48">
        <f t="shared" ref="M129:P129" si="61">+L129</f>
        <v>0.48606199999999999</v>
      </c>
      <c r="N129" s="48">
        <f t="shared" si="61"/>
        <v>0.48606199999999999</v>
      </c>
      <c r="O129" s="48">
        <f t="shared" si="61"/>
        <v>0.48606199999999999</v>
      </c>
      <c r="P129" s="48">
        <f t="shared" si="61"/>
        <v>0.48606199999999999</v>
      </c>
      <c r="Q129" s="131"/>
      <c r="R129" s="88"/>
      <c r="S129" s="88"/>
      <c r="U129" s="87"/>
      <c r="V129" s="88"/>
      <c r="W129" s="88"/>
      <c r="X129" s="88"/>
    </row>
    <row r="130" spans="2:24" x14ac:dyDescent="0.25">
      <c r="B130" s="82" t="s">
        <v>59</v>
      </c>
      <c r="C130" s="63"/>
      <c r="D130" s="63">
        <v>0.74573500000000004</v>
      </c>
      <c r="E130" s="63">
        <v>0.78000899999999995</v>
      </c>
      <c r="F130" s="63">
        <v>0.65950399999999998</v>
      </c>
      <c r="G130" s="63">
        <v>0.50027200000000005</v>
      </c>
      <c r="H130" s="63">
        <v>0.356682</v>
      </c>
      <c r="I130" s="63">
        <v>0.707291</v>
      </c>
      <c r="J130" s="63">
        <v>0.476858</v>
      </c>
      <c r="K130" s="63">
        <v>0.604016</v>
      </c>
      <c r="L130" s="48">
        <f>+K130</f>
        <v>0.604016</v>
      </c>
      <c r="M130" s="48">
        <f t="shared" ref="M130:P130" si="62">+L130</f>
        <v>0.604016</v>
      </c>
      <c r="N130" s="48">
        <f t="shared" si="62"/>
        <v>0.604016</v>
      </c>
      <c r="O130" s="48">
        <f t="shared" si="62"/>
        <v>0.604016</v>
      </c>
      <c r="P130" s="48">
        <f t="shared" si="62"/>
        <v>0.604016</v>
      </c>
      <c r="Q130" s="131"/>
      <c r="R130" s="89"/>
      <c r="S130" s="89"/>
      <c r="U130" s="49"/>
      <c r="V130" s="89"/>
      <c r="W130" s="89"/>
      <c r="X130" s="89"/>
    </row>
    <row r="131" spans="2:24" ht="15" customHeight="1" x14ac:dyDescent="0.25">
      <c r="B131" s="18" t="s">
        <v>11</v>
      </c>
      <c r="C131" s="67">
        <f t="shared" ref="C131" si="63">+SUM(C127:C130)</f>
        <v>0</v>
      </c>
      <c r="D131" s="67">
        <f t="shared" ref="D131:I131" si="64">+SUM(D126:D130)</f>
        <v>2.6440029999999997</v>
      </c>
      <c r="E131" s="67">
        <f t="shared" si="64"/>
        <v>2.4191319999999994</v>
      </c>
      <c r="F131" s="67">
        <f t="shared" si="64"/>
        <v>2.1478920000000001</v>
      </c>
      <c r="G131" s="67">
        <f t="shared" si="64"/>
        <v>1.7039340000000001</v>
      </c>
      <c r="H131" s="67">
        <f t="shared" si="64"/>
        <v>1.581072</v>
      </c>
      <c r="I131" s="67">
        <f t="shared" si="64"/>
        <v>1.8911039999999999</v>
      </c>
      <c r="J131" s="67">
        <f>+SUM(J126:J130)</f>
        <v>1.6390169999999999</v>
      </c>
      <c r="K131" s="67">
        <f>+SUM(K126:K130)</f>
        <v>2.155681</v>
      </c>
      <c r="L131" s="72">
        <f t="shared" ref="L131:P131" si="65">+SUM(L126:L130)</f>
        <v>2.3467611131366173</v>
      </c>
      <c r="M131" s="72">
        <f t="shared" si="65"/>
        <v>2.5189387893869419</v>
      </c>
      <c r="N131" s="72">
        <f t="shared" si="65"/>
        <v>2.7811564116061347</v>
      </c>
      <c r="O131" s="72">
        <f t="shared" si="65"/>
        <v>3.1506161227160105</v>
      </c>
      <c r="P131" s="72">
        <f t="shared" si="65"/>
        <v>3.6509917832326737</v>
      </c>
      <c r="Q131" s="131"/>
      <c r="R131" s="89"/>
      <c r="S131" s="89"/>
      <c r="U131" s="90"/>
      <c r="V131" s="91"/>
      <c r="W131" s="91"/>
    </row>
    <row r="132" spans="2:24" ht="15" customHeight="1" x14ac:dyDescent="0.25">
      <c r="B132" s="47" t="s">
        <v>60</v>
      </c>
      <c r="C132" s="63"/>
      <c r="D132" s="63">
        <v>0.35018199999999999</v>
      </c>
      <c r="E132" s="63">
        <v>0.24476700000000001</v>
      </c>
      <c r="F132" s="63">
        <v>0.207287</v>
      </c>
      <c r="G132" s="63">
        <v>0.52152600000000005</v>
      </c>
      <c r="H132" s="63">
        <v>0.69462699999999999</v>
      </c>
      <c r="I132" s="63">
        <v>0.49730200000000002</v>
      </c>
      <c r="J132" s="63">
        <v>0.53861700000000001</v>
      </c>
      <c r="K132" s="63">
        <v>0.94535199999999997</v>
      </c>
      <c r="L132" s="48">
        <f>+L211</f>
        <v>2.7945932671521332</v>
      </c>
      <c r="M132" s="48">
        <f t="shared" ref="M132:P132" si="66">+M211</f>
        <v>5.3474395319826886</v>
      </c>
      <c r="N132" s="48">
        <f t="shared" si="66"/>
        <v>8.8497575805568811</v>
      </c>
      <c r="O132" s="48">
        <f t="shared" si="66"/>
        <v>13.539737152154988</v>
      </c>
      <c r="P132" s="48">
        <f t="shared" si="66"/>
        <v>19.783128482117888</v>
      </c>
      <c r="Q132" s="131"/>
      <c r="R132" s="89"/>
      <c r="S132" s="89"/>
      <c r="U132" s="90"/>
      <c r="V132" s="91"/>
      <c r="W132" s="91"/>
    </row>
    <row r="133" spans="2:24" ht="15" customHeight="1" x14ac:dyDescent="0.25">
      <c r="B133" s="47" t="s">
        <v>143</v>
      </c>
      <c r="C133" s="63"/>
      <c r="D133" s="63">
        <v>0.175479</v>
      </c>
      <c r="E133" s="63">
        <v>8.0582000000000001E-2</v>
      </c>
      <c r="F133" s="63">
        <v>6.2227999999999999E-2</v>
      </c>
      <c r="G133" s="63">
        <v>7.7958E-2</v>
      </c>
      <c r="H133" s="63">
        <v>3.8071000000000001E-2</v>
      </c>
      <c r="I133" s="63">
        <v>2.6993E-2</v>
      </c>
      <c r="J133" s="63">
        <v>6.8789000000000003E-2</v>
      </c>
      <c r="K133" s="63">
        <v>7.1597999999999995E-2</v>
      </c>
      <c r="L133" s="48">
        <f>+K133</f>
        <v>7.1597999999999995E-2</v>
      </c>
      <c r="M133" s="48">
        <f t="shared" ref="M133:P133" si="67">+L133</f>
        <v>7.1597999999999995E-2</v>
      </c>
      <c r="N133" s="48">
        <f t="shared" si="67"/>
        <v>7.1597999999999995E-2</v>
      </c>
      <c r="O133" s="48">
        <f t="shared" si="67"/>
        <v>7.1597999999999995E-2</v>
      </c>
      <c r="P133" s="48">
        <f t="shared" si="67"/>
        <v>7.1597999999999995E-2</v>
      </c>
      <c r="Q133" s="131"/>
      <c r="R133" s="89"/>
      <c r="S133" s="89"/>
      <c r="U133" s="90"/>
      <c r="V133" s="91"/>
      <c r="W133" s="91"/>
    </row>
    <row r="134" spans="2:24" ht="15" customHeight="1" x14ac:dyDescent="0.25">
      <c r="B134" s="47" t="s">
        <v>108</v>
      </c>
      <c r="C134" s="63"/>
      <c r="D134" s="63">
        <v>2.7092170000000002</v>
      </c>
      <c r="E134" s="63">
        <v>2.629575</v>
      </c>
      <c r="F134" s="63">
        <v>1.9734039999999999</v>
      </c>
      <c r="G134" s="63">
        <v>2.8628420000000001</v>
      </c>
      <c r="H134" s="63">
        <v>3.284821</v>
      </c>
      <c r="I134" s="63">
        <v>3.0168539999999999</v>
      </c>
      <c r="J134" s="63">
        <v>3.2883830000000001</v>
      </c>
      <c r="K134" s="63">
        <v>3.8250600000000001</v>
      </c>
      <c r="L134" s="48">
        <f t="shared" ref="L134:P134" si="68">+L117/365*L75</f>
        <v>4.130841097146531</v>
      </c>
      <c r="M134" s="48">
        <f t="shared" si="68"/>
        <v>5.3416513832038346</v>
      </c>
      <c r="N134" s="48">
        <f t="shared" si="68"/>
        <v>6.9113564207379659</v>
      </c>
      <c r="O134" s="48">
        <f t="shared" si="68"/>
        <v>8.9434183063872688</v>
      </c>
      <c r="P134" s="48">
        <f t="shared" si="68"/>
        <v>11.564383561643835</v>
      </c>
      <c r="Q134" s="131"/>
      <c r="R134" s="89"/>
      <c r="S134" s="89"/>
      <c r="U134" s="90"/>
      <c r="V134" s="91"/>
      <c r="W134" s="91"/>
    </row>
    <row r="135" spans="2:24" ht="15" customHeight="1" x14ac:dyDescent="0.25">
      <c r="B135" s="82" t="s">
        <v>68</v>
      </c>
      <c r="C135" s="63"/>
      <c r="D135" s="63">
        <v>0</v>
      </c>
      <c r="E135" s="63">
        <v>0.10062400000000001</v>
      </c>
      <c r="F135" s="63">
        <v>0.10062400000000001</v>
      </c>
      <c r="G135" s="63">
        <v>7.9053999999999999E-2</v>
      </c>
      <c r="H135" s="63">
        <v>7.2884000000000004E-2</v>
      </c>
      <c r="I135" s="63">
        <v>3.7959E-2</v>
      </c>
      <c r="J135" s="63">
        <v>0</v>
      </c>
      <c r="K135" s="63">
        <v>0</v>
      </c>
      <c r="L135" s="157">
        <f>K135</f>
        <v>0</v>
      </c>
      <c r="M135" s="157">
        <f t="shared" ref="M135:P135" si="69">+L135</f>
        <v>0</v>
      </c>
      <c r="N135" s="157">
        <f t="shared" si="69"/>
        <v>0</v>
      </c>
      <c r="O135" s="157">
        <f t="shared" si="69"/>
        <v>0</v>
      </c>
      <c r="P135" s="157">
        <f t="shared" si="69"/>
        <v>0</v>
      </c>
      <c r="Q135" s="131"/>
      <c r="R135" s="89"/>
      <c r="S135" s="89"/>
      <c r="U135" s="90"/>
      <c r="V135" s="91"/>
      <c r="W135" s="91"/>
    </row>
    <row r="136" spans="2:24" ht="15" customHeight="1" x14ac:dyDescent="0.25">
      <c r="B136" s="82" t="s">
        <v>135</v>
      </c>
      <c r="C136" s="63"/>
      <c r="D136" s="63">
        <v>5.4151999999999999E-2</v>
      </c>
      <c r="E136" s="63">
        <v>4.5934999999999997E-2</v>
      </c>
      <c r="F136" s="63">
        <v>7.6423000000000005E-2</v>
      </c>
      <c r="G136" s="63">
        <v>6.6379999999999995E-2</v>
      </c>
      <c r="H136" s="63">
        <v>0.20028199999999999</v>
      </c>
      <c r="I136" s="63">
        <v>5.4919999999999997E-2</v>
      </c>
      <c r="J136" s="63">
        <v>0.13669100000000001</v>
      </c>
      <c r="K136" s="63">
        <v>8.5653999999999994E-2</v>
      </c>
      <c r="L136" s="76">
        <f>+K136</f>
        <v>8.5653999999999994E-2</v>
      </c>
      <c r="M136" s="76">
        <f t="shared" ref="M136:P136" si="70">+L136</f>
        <v>8.5653999999999994E-2</v>
      </c>
      <c r="N136" s="76">
        <f t="shared" si="70"/>
        <v>8.5653999999999994E-2</v>
      </c>
      <c r="O136" s="76">
        <f t="shared" si="70"/>
        <v>8.5653999999999994E-2</v>
      </c>
      <c r="P136" s="76">
        <f t="shared" si="70"/>
        <v>8.5653999999999994E-2</v>
      </c>
      <c r="Q136" s="131"/>
      <c r="R136" s="89"/>
      <c r="S136" s="89"/>
    </row>
    <row r="137" spans="2:24" ht="15" customHeight="1" x14ac:dyDescent="0.25">
      <c r="B137" s="18" t="s">
        <v>13</v>
      </c>
      <c r="C137" s="67">
        <f t="shared" ref="C137:J137" si="71">+SUM(C132:C136)</f>
        <v>0</v>
      </c>
      <c r="D137" s="67">
        <f t="shared" si="71"/>
        <v>3.2890300000000003</v>
      </c>
      <c r="E137" s="67">
        <f t="shared" si="71"/>
        <v>3.101483</v>
      </c>
      <c r="F137" s="67">
        <f t="shared" si="71"/>
        <v>2.4199660000000001</v>
      </c>
      <c r="G137" s="67">
        <f t="shared" si="71"/>
        <v>3.6077600000000003</v>
      </c>
      <c r="H137" s="67">
        <f t="shared" si="71"/>
        <v>4.2906849999999999</v>
      </c>
      <c r="I137" s="67">
        <f t="shared" si="71"/>
        <v>3.6340279999999998</v>
      </c>
      <c r="J137" s="67">
        <f t="shared" si="71"/>
        <v>4.0324800000000005</v>
      </c>
      <c r="K137" s="67">
        <f t="shared" ref="K137" si="72">+SUM(K132:K136)</f>
        <v>4.927664</v>
      </c>
      <c r="L137" s="72">
        <f t="shared" ref="L137:P137" si="73">+SUM(L132:L136)</f>
        <v>7.0826863642986639</v>
      </c>
      <c r="M137" s="72">
        <f t="shared" si="73"/>
        <v>10.846342915186524</v>
      </c>
      <c r="N137" s="72">
        <f t="shared" si="73"/>
        <v>15.918366001294848</v>
      </c>
      <c r="O137" s="72">
        <f t="shared" si="73"/>
        <v>22.64040745854226</v>
      </c>
      <c r="P137" s="72">
        <f t="shared" si="73"/>
        <v>31.504764043761728</v>
      </c>
      <c r="Q137" s="131"/>
      <c r="R137" s="89"/>
      <c r="S137" s="89"/>
    </row>
    <row r="138" spans="2:24" ht="15" customHeight="1" x14ac:dyDescent="0.25">
      <c r="B138" s="18" t="s">
        <v>14</v>
      </c>
      <c r="C138" s="67">
        <f t="shared" ref="C138:J138" si="74">+SUM(C131,C137)</f>
        <v>0</v>
      </c>
      <c r="D138" s="67">
        <f t="shared" si="74"/>
        <v>5.933033</v>
      </c>
      <c r="E138" s="67">
        <f t="shared" si="74"/>
        <v>5.5206149999999994</v>
      </c>
      <c r="F138" s="67">
        <f t="shared" si="74"/>
        <v>4.5678580000000002</v>
      </c>
      <c r="G138" s="67">
        <f t="shared" si="74"/>
        <v>5.3116940000000001</v>
      </c>
      <c r="H138" s="67">
        <f t="shared" si="74"/>
        <v>5.8717569999999997</v>
      </c>
      <c r="I138" s="67">
        <f t="shared" si="74"/>
        <v>5.5251319999999993</v>
      </c>
      <c r="J138" s="67">
        <f t="shared" si="74"/>
        <v>5.6714970000000005</v>
      </c>
      <c r="K138" s="67">
        <f t="shared" ref="K138" si="75">+SUM(K131,K137)</f>
        <v>7.0833449999999996</v>
      </c>
      <c r="L138" s="72">
        <f t="shared" ref="L138:P138" si="76">+SUM(L131,L137)</f>
        <v>9.4294474774352821</v>
      </c>
      <c r="M138" s="72">
        <f t="shared" si="76"/>
        <v>13.365281704573466</v>
      </c>
      <c r="N138" s="72">
        <f t="shared" si="76"/>
        <v>18.699522412900983</v>
      </c>
      <c r="O138" s="72">
        <f t="shared" si="76"/>
        <v>25.791023581258269</v>
      </c>
      <c r="P138" s="72">
        <f t="shared" si="76"/>
        <v>35.155755826994401</v>
      </c>
      <c r="Q138" s="131"/>
      <c r="R138" s="89"/>
      <c r="S138" s="89"/>
    </row>
    <row r="139" spans="2:24" ht="18.75" x14ac:dyDescent="0.4">
      <c r="B139" s="2"/>
      <c r="C139" s="2"/>
      <c r="D139" s="2"/>
      <c r="E139" s="2"/>
      <c r="F139" s="2"/>
      <c r="G139" s="2"/>
      <c r="H139" s="2"/>
      <c r="I139" s="2"/>
      <c r="J139" s="2"/>
      <c r="K139" s="2"/>
      <c r="L139" s="2"/>
      <c r="M139" s="2"/>
      <c r="N139" s="2"/>
      <c r="O139" s="2"/>
      <c r="P139" s="2"/>
      <c r="R139" s="89"/>
      <c r="S139" s="89"/>
    </row>
    <row r="140" spans="2:24" ht="18" x14ac:dyDescent="0.25">
      <c r="B140" s="18" t="s">
        <v>15</v>
      </c>
      <c r="C140" s="38"/>
      <c r="D140" s="38"/>
      <c r="E140" s="38"/>
      <c r="F140" s="38"/>
      <c r="G140" s="38"/>
      <c r="H140" s="38"/>
      <c r="I140" s="38"/>
      <c r="J140" s="38"/>
      <c r="K140" s="38"/>
      <c r="L140" s="23"/>
      <c r="M140" s="23"/>
      <c r="N140" s="23"/>
      <c r="O140" s="23"/>
      <c r="P140" s="23"/>
      <c r="Q140" s="92"/>
      <c r="R140" s="91"/>
      <c r="S140" s="91"/>
    </row>
    <row r="141" spans="2:24" x14ac:dyDescent="0.25">
      <c r="B141" s="47" t="s">
        <v>109</v>
      </c>
      <c r="C141" s="63"/>
      <c r="D141" s="63">
        <v>0.37467699999999998</v>
      </c>
      <c r="E141" s="63">
        <v>0.37467699999999998</v>
      </c>
      <c r="F141" s="63">
        <v>0.37467699999999998</v>
      </c>
      <c r="G141" s="63">
        <v>0.37467699999999998</v>
      </c>
      <c r="H141" s="63">
        <v>0.37467699999999998</v>
      </c>
      <c r="I141" s="63">
        <v>0.37467699999999998</v>
      </c>
      <c r="J141" s="63">
        <v>0.37467699999999998</v>
      </c>
      <c r="K141" s="63">
        <v>0.37467699999999998</v>
      </c>
      <c r="L141" s="23"/>
      <c r="M141" s="23"/>
      <c r="N141" s="23"/>
      <c r="O141" s="23"/>
      <c r="P141" s="23"/>
      <c r="R141" s="89"/>
      <c r="S141" s="89"/>
    </row>
    <row r="142" spans="2:24" x14ac:dyDescent="0.25">
      <c r="B142" s="47" t="s">
        <v>177</v>
      </c>
      <c r="C142" s="63"/>
      <c r="D142" s="63">
        <v>3.2042489999999999</v>
      </c>
      <c r="E142" s="63">
        <v>3.2042489999999999</v>
      </c>
      <c r="F142" s="63">
        <v>3.2042489999999999</v>
      </c>
      <c r="G142" s="63">
        <v>1.7070430000000001</v>
      </c>
      <c r="H142" s="63">
        <v>0</v>
      </c>
      <c r="I142" s="63">
        <v>0</v>
      </c>
      <c r="J142" s="63">
        <v>0</v>
      </c>
      <c r="K142" s="63">
        <v>0</v>
      </c>
      <c r="L142" s="23"/>
      <c r="M142" s="23"/>
      <c r="N142" s="23"/>
      <c r="O142" s="23"/>
      <c r="P142" s="23"/>
      <c r="R142" s="89"/>
      <c r="S142" s="89"/>
    </row>
    <row r="143" spans="2:24" x14ac:dyDescent="0.25">
      <c r="B143" s="47" t="s">
        <v>214</v>
      </c>
      <c r="C143" s="63"/>
      <c r="D143" s="63">
        <v>0</v>
      </c>
      <c r="E143" s="63">
        <v>0</v>
      </c>
      <c r="F143" s="63"/>
      <c r="G143" s="63">
        <v>0</v>
      </c>
      <c r="H143" s="63">
        <v>0</v>
      </c>
      <c r="I143" s="63">
        <v>0</v>
      </c>
      <c r="J143" s="63">
        <v>0</v>
      </c>
      <c r="K143" s="63">
        <v>7.1556999999999996E-2</v>
      </c>
      <c r="L143" s="23"/>
      <c r="M143" s="23"/>
      <c r="N143" s="23"/>
      <c r="O143" s="23"/>
      <c r="P143" s="23"/>
      <c r="R143" s="89"/>
      <c r="S143" s="89"/>
    </row>
    <row r="144" spans="2:24" x14ac:dyDescent="0.25">
      <c r="B144" s="47" t="s">
        <v>110</v>
      </c>
      <c r="C144" s="63"/>
      <c r="D144" s="63">
        <v>-0.13844000000000001</v>
      </c>
      <c r="E144" s="63">
        <v>-0.15740899999999999</v>
      </c>
      <c r="F144" s="63">
        <v>-0.114125</v>
      </c>
      <c r="G144" s="63">
        <v>-0.27802900000000003</v>
      </c>
      <c r="H144" s="63">
        <v>-0.56617700000000004</v>
      </c>
      <c r="I144" s="63">
        <v>-0.66308</v>
      </c>
      <c r="J144" s="63">
        <v>-0.627359</v>
      </c>
      <c r="K144" s="63">
        <v>-1.0335920000000001</v>
      </c>
      <c r="L144" s="23"/>
      <c r="M144" s="23"/>
      <c r="N144" s="23"/>
      <c r="O144" s="23"/>
      <c r="P144" s="23"/>
      <c r="Q144" s="92"/>
      <c r="R144" s="91"/>
      <c r="S144" s="91"/>
    </row>
    <row r="145" spans="2:17" x14ac:dyDescent="0.25">
      <c r="B145" s="47" t="s">
        <v>83</v>
      </c>
      <c r="C145" s="63"/>
      <c r="D145" s="63">
        <v>-1.5241690000000001</v>
      </c>
      <c r="E145" s="63">
        <v>-1.0449949999999999</v>
      </c>
      <c r="F145" s="63">
        <v>-1.339936</v>
      </c>
      <c r="G145" s="63">
        <v>-1.687692</v>
      </c>
      <c r="H145" s="63">
        <v>1.5708819999999999</v>
      </c>
      <c r="I145" s="63">
        <v>2.841777</v>
      </c>
      <c r="J145" s="63">
        <v>2.821882</v>
      </c>
      <c r="K145" s="63">
        <v>3.2393670000000001</v>
      </c>
      <c r="L145" s="23"/>
      <c r="M145" s="23"/>
      <c r="N145" s="23"/>
      <c r="O145" s="23"/>
      <c r="P145" s="23"/>
    </row>
    <row r="146" spans="2:17" x14ac:dyDescent="0.25">
      <c r="B146" s="47" t="s">
        <v>144</v>
      </c>
      <c r="C146" s="63"/>
      <c r="D146" s="63">
        <v>0.34740700000000002</v>
      </c>
      <c r="E146" s="63">
        <v>0.42450599999999999</v>
      </c>
      <c r="F146" s="63">
        <v>0.88432299999999997</v>
      </c>
      <c r="G146" s="63">
        <v>0.85615600000000003</v>
      </c>
      <c r="H146" s="63">
        <v>-0.12467399999999999</v>
      </c>
      <c r="I146" s="63">
        <v>1.5032E-2</v>
      </c>
      <c r="J146" s="63">
        <v>0.323347</v>
      </c>
      <c r="K146" s="63">
        <v>2.4865000000000002E-2</v>
      </c>
      <c r="L146" s="23"/>
      <c r="M146" s="23"/>
      <c r="N146" s="23"/>
      <c r="O146" s="23"/>
      <c r="P146" s="23"/>
    </row>
    <row r="147" spans="2:17" x14ac:dyDescent="0.25">
      <c r="B147" s="47" t="s">
        <v>145</v>
      </c>
      <c r="C147" s="63"/>
      <c r="D147" s="63">
        <v>0</v>
      </c>
      <c r="E147" s="63">
        <v>0</v>
      </c>
      <c r="F147" s="63">
        <v>0</v>
      </c>
      <c r="G147" s="63">
        <v>0.116356</v>
      </c>
      <c r="H147" s="63">
        <v>8.7266999999999997E-2</v>
      </c>
      <c r="I147" s="63">
        <v>5.8178000000000001E-2</v>
      </c>
      <c r="J147" s="63">
        <v>2.9089E-2</v>
      </c>
      <c r="K147" s="63">
        <v>8.0308000000000004E-2</v>
      </c>
      <c r="L147" s="23"/>
      <c r="M147" s="23"/>
      <c r="N147" s="23"/>
      <c r="O147" s="23"/>
      <c r="P147" s="23"/>
    </row>
    <row r="148" spans="2:17" x14ac:dyDescent="0.25">
      <c r="B148" s="47" t="s">
        <v>111</v>
      </c>
      <c r="C148" s="63"/>
      <c r="D148" s="63">
        <v>0.45312999999999998</v>
      </c>
      <c r="E148" s="63">
        <v>-0.26555299999999998</v>
      </c>
      <c r="F148" s="63">
        <v>-1.835798</v>
      </c>
      <c r="G148" s="63">
        <v>1.198914</v>
      </c>
      <c r="H148" s="63">
        <v>1.3453630000000001</v>
      </c>
      <c r="I148" s="63">
        <v>-0.17732899999999999</v>
      </c>
      <c r="J148" s="63">
        <v>0.14804500000000001</v>
      </c>
      <c r="K148" s="63">
        <v>1.457217</v>
      </c>
      <c r="L148" s="23"/>
      <c r="M148" s="23"/>
      <c r="N148" s="23"/>
      <c r="O148" s="23"/>
      <c r="P148" s="23"/>
    </row>
    <row r="149" spans="2:17" ht="18" x14ac:dyDescent="0.25">
      <c r="B149" s="18" t="s">
        <v>44</v>
      </c>
      <c r="C149" s="67">
        <f t="shared" ref="C149:K149" si="77">+SUM(C141:C148)</f>
        <v>0</v>
      </c>
      <c r="D149" s="67">
        <f t="shared" si="77"/>
        <v>2.7168539999999997</v>
      </c>
      <c r="E149" s="67">
        <f t="shared" si="77"/>
        <v>2.5354750000000004</v>
      </c>
      <c r="F149" s="67">
        <f t="shared" si="77"/>
        <v>1.1733899999999999</v>
      </c>
      <c r="G149" s="67">
        <f t="shared" si="77"/>
        <v>2.2874250000000003</v>
      </c>
      <c r="H149" s="67">
        <f t="shared" si="77"/>
        <v>2.687338</v>
      </c>
      <c r="I149" s="67">
        <f t="shared" si="77"/>
        <v>2.449255</v>
      </c>
      <c r="J149" s="67">
        <f t="shared" si="77"/>
        <v>3.0696810000000001</v>
      </c>
      <c r="K149" s="67">
        <f t="shared" si="77"/>
        <v>4.2143990000000002</v>
      </c>
      <c r="L149" s="74">
        <f>+K149+L105+L204+L205</f>
        <v>6.7260106990906063</v>
      </c>
      <c r="M149" s="74">
        <f t="shared" ref="M149:P149" si="78">+L149+M105+M204+M205</f>
        <v>10.177104365772543</v>
      </c>
      <c r="N149" s="74">
        <f t="shared" si="78"/>
        <v>14.895795611106649</v>
      </c>
      <c r="O149" s="74">
        <f t="shared" si="78"/>
        <v>21.174148289388512</v>
      </c>
      <c r="P149" s="74">
        <f t="shared" si="78"/>
        <v>29.498910462671471</v>
      </c>
      <c r="Q149" s="131"/>
    </row>
    <row r="150" spans="2:17" x14ac:dyDescent="0.25">
      <c r="B150" s="47" t="s">
        <v>93</v>
      </c>
      <c r="C150" s="63"/>
      <c r="D150" s="63">
        <v>-7.1411000000000002E-2</v>
      </c>
      <c r="E150" s="63">
        <v>-7.6508000000000007E-2</v>
      </c>
      <c r="F150" s="63">
        <v>-0.115317</v>
      </c>
      <c r="G150" s="63">
        <v>-3.9136999999999998E-2</v>
      </c>
      <c r="H150" s="63">
        <v>0</v>
      </c>
      <c r="I150" s="63">
        <v>0</v>
      </c>
      <c r="J150" s="63">
        <v>0</v>
      </c>
      <c r="K150" s="63">
        <v>0</v>
      </c>
      <c r="L150" s="76">
        <f>+K150</f>
        <v>0</v>
      </c>
      <c r="M150" s="76">
        <f t="shared" ref="M150:P150" si="79">+L150</f>
        <v>0</v>
      </c>
      <c r="N150" s="76">
        <f t="shared" si="79"/>
        <v>0</v>
      </c>
      <c r="O150" s="76">
        <f t="shared" si="79"/>
        <v>0</v>
      </c>
      <c r="P150" s="76">
        <f t="shared" si="79"/>
        <v>0</v>
      </c>
      <c r="Q150" s="131"/>
    </row>
    <row r="151" spans="2:17" ht="18" x14ac:dyDescent="0.25">
      <c r="B151" s="18" t="s">
        <v>16</v>
      </c>
      <c r="C151" s="67">
        <f t="shared" ref="C151:I151" si="80">+SUM(C149:C150)</f>
        <v>0</v>
      </c>
      <c r="D151" s="67">
        <f t="shared" si="80"/>
        <v>2.6454429999999998</v>
      </c>
      <c r="E151" s="67">
        <f t="shared" si="80"/>
        <v>2.4589670000000003</v>
      </c>
      <c r="F151" s="67">
        <f t="shared" si="80"/>
        <v>1.0580729999999998</v>
      </c>
      <c r="G151" s="67">
        <f t="shared" si="80"/>
        <v>2.2482880000000001</v>
      </c>
      <c r="H151" s="67">
        <f t="shared" si="80"/>
        <v>2.687338</v>
      </c>
      <c r="I151" s="67">
        <f t="shared" si="80"/>
        <v>2.449255</v>
      </c>
      <c r="J151" s="67">
        <f>+SUM(J149:J150)</f>
        <v>3.0696810000000001</v>
      </c>
      <c r="K151" s="67">
        <f>+SUM(K149:K150)</f>
        <v>4.2143990000000002</v>
      </c>
      <c r="L151" s="72">
        <f t="shared" ref="L151:P151" si="81">+SUM(L149:L150)</f>
        <v>6.7260106990906063</v>
      </c>
      <c r="M151" s="72">
        <f t="shared" si="81"/>
        <v>10.177104365772543</v>
      </c>
      <c r="N151" s="72">
        <f t="shared" si="81"/>
        <v>14.895795611106649</v>
      </c>
      <c r="O151" s="72">
        <f t="shared" si="81"/>
        <v>21.174148289388512</v>
      </c>
      <c r="P151" s="72">
        <f t="shared" si="81"/>
        <v>29.498910462671471</v>
      </c>
      <c r="Q151" s="131"/>
    </row>
    <row r="152" spans="2:17" x14ac:dyDescent="0.25">
      <c r="B152" s="47" t="s">
        <v>112</v>
      </c>
      <c r="C152" s="109"/>
      <c r="D152" s="109">
        <v>0.70106500000000005</v>
      </c>
      <c r="E152" s="109">
        <v>0.24091399999999999</v>
      </c>
      <c r="F152" s="109">
        <v>1.1693480000000001</v>
      </c>
      <c r="G152" s="109">
        <v>1.207668</v>
      </c>
      <c r="H152" s="109">
        <v>0.75904799999999994</v>
      </c>
      <c r="I152" s="63">
        <v>0.47097899999999998</v>
      </c>
      <c r="J152" s="63">
        <v>0.323214</v>
      </c>
      <c r="K152" s="63">
        <v>0.61327100000000001</v>
      </c>
      <c r="L152" s="110">
        <f>+K152</f>
        <v>0.61327100000000001</v>
      </c>
      <c r="M152" s="110">
        <f t="shared" ref="M152:P152" si="82">+L152</f>
        <v>0.61327100000000001</v>
      </c>
      <c r="N152" s="110">
        <f t="shared" si="82"/>
        <v>0.61327100000000001</v>
      </c>
      <c r="O152" s="110">
        <f t="shared" si="82"/>
        <v>0.61327100000000001</v>
      </c>
      <c r="P152" s="110">
        <f t="shared" si="82"/>
        <v>0.61327100000000001</v>
      </c>
      <c r="Q152" s="131"/>
    </row>
    <row r="153" spans="2:17" x14ac:dyDescent="0.25">
      <c r="B153" s="47" t="s">
        <v>147</v>
      </c>
      <c r="C153" s="109"/>
      <c r="D153" s="109">
        <v>0</v>
      </c>
      <c r="E153" s="109">
        <v>0</v>
      </c>
      <c r="F153" s="109">
        <v>0</v>
      </c>
      <c r="G153" s="109">
        <v>0</v>
      </c>
      <c r="H153" s="109">
        <v>0.124959</v>
      </c>
      <c r="I153" s="63">
        <v>0.124959</v>
      </c>
      <c r="J153" s="63">
        <v>0.124959</v>
      </c>
      <c r="K153" s="63">
        <v>0</v>
      </c>
      <c r="L153" s="110">
        <f>+K153</f>
        <v>0</v>
      </c>
      <c r="M153" s="110">
        <f t="shared" ref="M153:P153" si="83">+L153</f>
        <v>0</v>
      </c>
      <c r="N153" s="110">
        <f t="shared" si="83"/>
        <v>0</v>
      </c>
      <c r="O153" s="110">
        <f t="shared" si="83"/>
        <v>0</v>
      </c>
      <c r="P153" s="110">
        <f t="shared" si="83"/>
        <v>0</v>
      </c>
      <c r="Q153" s="131"/>
    </row>
    <row r="154" spans="2:17" x14ac:dyDescent="0.25">
      <c r="B154" s="47" t="s">
        <v>61</v>
      </c>
      <c r="C154" s="109"/>
      <c r="D154" s="109">
        <v>0</v>
      </c>
      <c r="E154" s="109">
        <v>0</v>
      </c>
      <c r="F154" s="109">
        <v>0</v>
      </c>
      <c r="G154" s="109">
        <v>3.8785E-2</v>
      </c>
      <c r="H154" s="109">
        <v>2.9089E-2</v>
      </c>
      <c r="I154" s="63">
        <v>1.9393000000000001E-2</v>
      </c>
      <c r="J154" s="63">
        <v>9.6959999999999998E-3</v>
      </c>
      <c r="K154" s="63">
        <v>2.6769000000000001E-2</v>
      </c>
      <c r="L154" s="110">
        <f>+K154</f>
        <v>2.6769000000000001E-2</v>
      </c>
      <c r="M154" s="110">
        <f t="shared" ref="M154:P154" si="84">+L154</f>
        <v>2.6769000000000001E-2</v>
      </c>
      <c r="N154" s="110">
        <f t="shared" si="84"/>
        <v>2.6769000000000001E-2</v>
      </c>
      <c r="O154" s="110">
        <f t="shared" si="84"/>
        <v>2.6769000000000001E-2</v>
      </c>
      <c r="P154" s="110">
        <f t="shared" si="84"/>
        <v>2.6769000000000001E-2</v>
      </c>
      <c r="Q154" s="131"/>
    </row>
    <row r="155" spans="2:17" x14ac:dyDescent="0.25">
      <c r="B155" s="47" t="s">
        <v>94</v>
      </c>
      <c r="C155" s="63"/>
      <c r="D155" s="63">
        <v>1.8741000000000001E-2</v>
      </c>
      <c r="E155" s="63">
        <v>3.3730999999999997E-2</v>
      </c>
      <c r="F155" s="63">
        <v>1.7701000000000001E-2</v>
      </c>
      <c r="G155" s="63">
        <v>1.4996000000000001E-2</v>
      </c>
      <c r="H155" s="63">
        <v>1.4996000000000001E-2</v>
      </c>
      <c r="I155" s="63">
        <v>1.4996000000000001E-2</v>
      </c>
      <c r="J155" s="63">
        <v>1.4996000000000001E-2</v>
      </c>
      <c r="K155" s="63">
        <v>1.4996000000000001E-2</v>
      </c>
      <c r="L155" s="48">
        <f>+K155</f>
        <v>1.4996000000000001E-2</v>
      </c>
      <c r="M155" s="48">
        <f t="shared" ref="M155:P155" si="85">+L155</f>
        <v>1.4996000000000001E-2</v>
      </c>
      <c r="N155" s="48">
        <f t="shared" si="85"/>
        <v>1.4996000000000001E-2</v>
      </c>
      <c r="O155" s="48">
        <f t="shared" si="85"/>
        <v>1.4996000000000001E-2</v>
      </c>
      <c r="P155" s="48">
        <f t="shared" si="85"/>
        <v>1.4996000000000001E-2</v>
      </c>
      <c r="Q155" s="131"/>
    </row>
    <row r="156" spans="2:17" ht="18" x14ac:dyDescent="0.25">
      <c r="B156" s="18" t="s">
        <v>17</v>
      </c>
      <c r="C156" s="67">
        <f t="shared" ref="C156:K156" si="86">+SUM(C152:C155)</f>
        <v>0</v>
      </c>
      <c r="D156" s="67">
        <f t="shared" si="86"/>
        <v>0.71980600000000006</v>
      </c>
      <c r="E156" s="67">
        <f t="shared" si="86"/>
        <v>0.27464499999999997</v>
      </c>
      <c r="F156" s="67">
        <f t="shared" si="86"/>
        <v>1.187049</v>
      </c>
      <c r="G156" s="67">
        <f t="shared" si="86"/>
        <v>1.261449</v>
      </c>
      <c r="H156" s="67">
        <f t="shared" si="86"/>
        <v>0.92809200000000003</v>
      </c>
      <c r="I156" s="67">
        <f t="shared" si="86"/>
        <v>0.63032699999999997</v>
      </c>
      <c r="J156" s="67">
        <f t="shared" si="86"/>
        <v>0.47286499999999998</v>
      </c>
      <c r="K156" s="67">
        <f t="shared" si="86"/>
        <v>0.65503600000000006</v>
      </c>
      <c r="L156" s="72">
        <f t="shared" ref="L156:P156" si="87">+SUM(L152:L155)</f>
        <v>0.65503600000000006</v>
      </c>
      <c r="M156" s="72">
        <f t="shared" si="87"/>
        <v>0.65503600000000006</v>
      </c>
      <c r="N156" s="72">
        <f t="shared" si="87"/>
        <v>0.65503600000000006</v>
      </c>
      <c r="O156" s="72">
        <f t="shared" si="87"/>
        <v>0.65503600000000006</v>
      </c>
      <c r="P156" s="72">
        <f t="shared" si="87"/>
        <v>0.65503600000000006</v>
      </c>
      <c r="Q156" s="131"/>
    </row>
    <row r="157" spans="2:17" x14ac:dyDescent="0.25">
      <c r="B157" s="47" t="s">
        <v>112</v>
      </c>
      <c r="C157" s="63"/>
      <c r="D157" s="63">
        <f>1.857851-0.006223</f>
        <v>1.8516279999999998</v>
      </c>
      <c r="E157" s="63">
        <v>1.7415590000000001</v>
      </c>
      <c r="F157" s="63">
        <v>1.099661</v>
      </c>
      <c r="G157" s="63">
        <v>0.51187199999999999</v>
      </c>
      <c r="H157" s="63">
        <v>0.81157000000000001</v>
      </c>
      <c r="I157" s="63">
        <v>1.043196</v>
      </c>
      <c r="J157" s="63">
        <v>0.815469</v>
      </c>
      <c r="K157" s="63">
        <v>7.1823999999999999E-2</v>
      </c>
      <c r="L157" s="156">
        <f>+K157</f>
        <v>7.1823999999999999E-2</v>
      </c>
      <c r="M157" s="156">
        <f t="shared" ref="M157:P157" si="88">+L157</f>
        <v>7.1823999999999999E-2</v>
      </c>
      <c r="N157" s="156">
        <f t="shared" si="88"/>
        <v>7.1823999999999999E-2</v>
      </c>
      <c r="O157" s="156">
        <f t="shared" si="88"/>
        <v>7.1823999999999999E-2</v>
      </c>
      <c r="P157" s="156">
        <f t="shared" si="88"/>
        <v>7.1823999999999999E-2</v>
      </c>
      <c r="Q157" s="131"/>
    </row>
    <row r="158" spans="2:17" x14ac:dyDescent="0.25">
      <c r="B158" s="47" t="s">
        <v>113</v>
      </c>
      <c r="C158" s="63"/>
      <c r="D158" s="63">
        <v>0.70993300000000004</v>
      </c>
      <c r="E158" s="63">
        <v>1.0414460000000001</v>
      </c>
      <c r="F158" s="63">
        <v>1.1530769999999999</v>
      </c>
      <c r="G158" s="63">
        <v>1.194585</v>
      </c>
      <c r="H158" s="63">
        <v>1.367235</v>
      </c>
      <c r="I158" s="63">
        <v>1.301679</v>
      </c>
      <c r="J158" s="63">
        <v>1.235082</v>
      </c>
      <c r="K158" s="63">
        <v>1.9322550000000001</v>
      </c>
      <c r="L158" s="48">
        <f t="shared" ref="L158:P158" si="89">+L118/365*-SUM(L77:L78)</f>
        <v>1.7667467783446746</v>
      </c>
      <c r="M158" s="48">
        <f t="shared" si="89"/>
        <v>2.2514873388009216</v>
      </c>
      <c r="N158" s="48">
        <f t="shared" si="89"/>
        <v>2.8670368017943311</v>
      </c>
      <c r="O158" s="48">
        <f t="shared" si="89"/>
        <v>3.6801852918697531</v>
      </c>
      <c r="P158" s="48">
        <f t="shared" si="89"/>
        <v>4.720155364322923</v>
      </c>
      <c r="Q158" s="131"/>
    </row>
    <row r="159" spans="2:17" x14ac:dyDescent="0.25">
      <c r="B159" s="47" t="s">
        <v>84</v>
      </c>
      <c r="C159" s="63"/>
      <c r="D159" s="63">
        <v>6.2230000000000002E-3</v>
      </c>
      <c r="E159" s="63">
        <v>3.9979999999999998E-3</v>
      </c>
      <c r="F159" s="63">
        <v>3.9979999999999998E-3</v>
      </c>
      <c r="G159" s="63">
        <v>3.9979999999999998E-3</v>
      </c>
      <c r="H159" s="63">
        <v>3.9979999999999998E-3</v>
      </c>
      <c r="I159" s="63">
        <v>3.9979999999999998E-3</v>
      </c>
      <c r="J159" s="63">
        <v>3.9979999999999998E-3</v>
      </c>
      <c r="K159" s="63">
        <v>0.12261</v>
      </c>
      <c r="L159" s="48">
        <f>+K159</f>
        <v>0.12261</v>
      </c>
      <c r="M159" s="48">
        <f t="shared" ref="M159:P159" si="90">+L159</f>
        <v>0.12261</v>
      </c>
      <c r="N159" s="48">
        <f t="shared" si="90"/>
        <v>0.12261</v>
      </c>
      <c r="O159" s="48">
        <f t="shared" si="90"/>
        <v>0.12261</v>
      </c>
      <c r="P159" s="48">
        <f t="shared" si="90"/>
        <v>0.12261</v>
      </c>
      <c r="Q159" s="131"/>
    </row>
    <row r="160" spans="2:17" x14ac:dyDescent="0.25">
      <c r="B160" s="47" t="s">
        <v>146</v>
      </c>
      <c r="C160" s="63"/>
      <c r="D160" s="63">
        <v>0</v>
      </c>
      <c r="E160" s="63">
        <v>0</v>
      </c>
      <c r="F160" s="63">
        <v>6.6000000000000003E-2</v>
      </c>
      <c r="G160" s="63">
        <v>9.1502E-2</v>
      </c>
      <c r="H160" s="63">
        <v>7.3523000000000005E-2</v>
      </c>
      <c r="I160" s="63">
        <v>9.6675999999999998E-2</v>
      </c>
      <c r="J160" s="63">
        <v>7.4400999999999995E-2</v>
      </c>
      <c r="K160" s="63">
        <v>8.7220000000000006E-2</v>
      </c>
      <c r="L160" s="48">
        <f>+K160</f>
        <v>8.7220000000000006E-2</v>
      </c>
      <c r="M160" s="48">
        <f t="shared" ref="M160:P160" si="91">+L160</f>
        <v>8.7220000000000006E-2</v>
      </c>
      <c r="N160" s="48">
        <f t="shared" si="91"/>
        <v>8.7220000000000006E-2</v>
      </c>
      <c r="O160" s="48">
        <f t="shared" si="91"/>
        <v>8.7220000000000006E-2</v>
      </c>
      <c r="P160" s="48">
        <f t="shared" si="91"/>
        <v>8.7220000000000006E-2</v>
      </c>
      <c r="Q160" s="131"/>
    </row>
    <row r="161" spans="2:17" ht="18" x14ac:dyDescent="0.25">
      <c r="B161" s="18" t="s">
        <v>18</v>
      </c>
      <c r="C161" s="65">
        <f t="shared" ref="C161:J161" si="92">+SUM(C157:C160)</f>
        <v>0</v>
      </c>
      <c r="D161" s="65">
        <f t="shared" si="92"/>
        <v>2.5677839999999996</v>
      </c>
      <c r="E161" s="65">
        <f t="shared" si="92"/>
        <v>2.7870030000000003</v>
      </c>
      <c r="F161" s="65">
        <f t="shared" si="92"/>
        <v>2.3227359999999999</v>
      </c>
      <c r="G161" s="65">
        <f t="shared" si="92"/>
        <v>1.8019569999999998</v>
      </c>
      <c r="H161" s="65">
        <f t="shared" si="92"/>
        <v>2.2563260000000005</v>
      </c>
      <c r="I161" s="65">
        <f t="shared" si="92"/>
        <v>2.4455490000000002</v>
      </c>
      <c r="J161" s="65">
        <f t="shared" si="92"/>
        <v>2.1289500000000001</v>
      </c>
      <c r="K161" s="65">
        <f t="shared" ref="K161" si="93">+SUM(K157:K160)</f>
        <v>2.2139089999999997</v>
      </c>
      <c r="L161" s="75">
        <f t="shared" ref="L161:P161" si="94">+SUM(L157:L160)</f>
        <v>2.0484007783446745</v>
      </c>
      <c r="M161" s="75">
        <f t="shared" si="94"/>
        <v>2.5331413388009212</v>
      </c>
      <c r="N161" s="75">
        <f t="shared" si="94"/>
        <v>3.1486908017943307</v>
      </c>
      <c r="O161" s="75">
        <f t="shared" si="94"/>
        <v>3.9618392918697527</v>
      </c>
      <c r="P161" s="75">
        <f t="shared" si="94"/>
        <v>5.0018093643229236</v>
      </c>
      <c r="Q161" s="131"/>
    </row>
    <row r="162" spans="2:17" ht="18" x14ac:dyDescent="0.25">
      <c r="B162" s="18" t="s">
        <v>19</v>
      </c>
      <c r="C162" s="64">
        <f t="shared" ref="C162:J162" si="95">+SUM(C151,C156,C161)</f>
        <v>0</v>
      </c>
      <c r="D162" s="64">
        <f t="shared" si="95"/>
        <v>5.933033</v>
      </c>
      <c r="E162" s="64">
        <f t="shared" si="95"/>
        <v>5.5206150000000012</v>
      </c>
      <c r="F162" s="64">
        <f t="shared" si="95"/>
        <v>4.5678579999999993</v>
      </c>
      <c r="G162" s="64">
        <f t="shared" si="95"/>
        <v>5.3116940000000001</v>
      </c>
      <c r="H162" s="64">
        <f t="shared" si="95"/>
        <v>5.8717560000000004</v>
      </c>
      <c r="I162" s="64">
        <f t="shared" si="95"/>
        <v>5.525131</v>
      </c>
      <c r="J162" s="64">
        <f t="shared" si="95"/>
        <v>5.6714960000000003</v>
      </c>
      <c r="K162" s="64">
        <f t="shared" ref="K162" si="96">+SUM(K151,K156,K161)</f>
        <v>7.0833440000000003</v>
      </c>
      <c r="L162" s="73">
        <f t="shared" ref="L162:P162" si="97">+SUM(L151,L156,L161)</f>
        <v>9.4294474774352803</v>
      </c>
      <c r="M162" s="73">
        <f t="shared" si="97"/>
        <v>13.365281704573466</v>
      </c>
      <c r="N162" s="73">
        <f t="shared" si="97"/>
        <v>18.699522412900983</v>
      </c>
      <c r="O162" s="73">
        <f t="shared" si="97"/>
        <v>25.791023581258266</v>
      </c>
      <c r="P162" s="73">
        <f t="shared" si="97"/>
        <v>35.155755826994394</v>
      </c>
      <c r="Q162" s="131"/>
    </row>
    <row r="163" spans="2:17" x14ac:dyDescent="0.25">
      <c r="C163" s="131">
        <f t="shared" ref="C163" si="98">+C138-C162</f>
        <v>0</v>
      </c>
      <c r="D163" s="131"/>
      <c r="E163" s="131"/>
      <c r="F163" s="131"/>
      <c r="G163" s="131"/>
      <c r="H163" s="131"/>
      <c r="I163" s="131"/>
      <c r="J163" s="131"/>
      <c r="K163" s="131"/>
      <c r="L163" s="131"/>
      <c r="M163" s="131"/>
      <c r="N163" s="131"/>
      <c r="O163" s="131"/>
      <c r="P163" s="131"/>
    </row>
    <row r="164" spans="2:17" s="3" customFormat="1" x14ac:dyDescent="0.25"/>
    <row r="165" spans="2:17" x14ac:dyDescent="0.25">
      <c r="B165" s="49"/>
      <c r="C165" s="40"/>
      <c r="D165" s="40"/>
      <c r="E165" s="40"/>
      <c r="F165" s="40"/>
      <c r="G165" s="40"/>
      <c r="H165" s="40"/>
      <c r="I165" s="40"/>
      <c r="J165" s="40"/>
      <c r="K165" s="40"/>
      <c r="L165" s="37"/>
      <c r="M165" s="40"/>
      <c r="N165" s="40"/>
      <c r="O165" s="40"/>
      <c r="P165" s="40"/>
    </row>
    <row r="166" spans="2:17" x14ac:dyDescent="0.25">
      <c r="B166" s="49"/>
      <c r="C166" s="40"/>
      <c r="D166" s="40"/>
      <c r="E166" s="40"/>
      <c r="F166" s="40"/>
      <c r="G166" s="40"/>
      <c r="H166" s="40"/>
      <c r="I166" s="40"/>
      <c r="J166" s="40"/>
      <c r="K166" s="40"/>
      <c r="L166" s="41"/>
      <c r="M166" s="41"/>
      <c r="N166" s="41"/>
      <c r="O166" s="41"/>
      <c r="P166" s="41"/>
    </row>
    <row r="167" spans="2:17" ht="30" x14ac:dyDescent="0.4">
      <c r="B167" s="22" t="s">
        <v>141</v>
      </c>
      <c r="E167" s="95"/>
      <c r="F167" s="140"/>
      <c r="J167" s="95"/>
      <c r="K167" s="95"/>
      <c r="L167" s="95"/>
    </row>
    <row r="168" spans="2:17" x14ac:dyDescent="0.25">
      <c r="F168" s="140"/>
      <c r="H168" s="140"/>
      <c r="J168" s="95"/>
      <c r="K168" s="95"/>
    </row>
    <row r="169" spans="2:17" ht="22.5" x14ac:dyDescent="0.3">
      <c r="B169" s="16" t="s">
        <v>50</v>
      </c>
      <c r="C169" s="6">
        <v>2017</v>
      </c>
      <c r="D169" s="6">
        <v>2018</v>
      </c>
      <c r="E169" s="5">
        <v>2019</v>
      </c>
      <c r="F169" s="5">
        <v>2020</v>
      </c>
      <c r="G169" s="5">
        <v>2021</v>
      </c>
      <c r="H169" s="5">
        <v>2022</v>
      </c>
      <c r="I169" s="6">
        <v>2023</v>
      </c>
      <c r="J169" s="6">
        <v>2024</v>
      </c>
      <c r="K169" s="6">
        <v>2025</v>
      </c>
      <c r="L169" s="5" t="s">
        <v>46</v>
      </c>
      <c r="M169" s="5" t="s">
        <v>53</v>
      </c>
      <c r="N169" s="5" t="s">
        <v>86</v>
      </c>
      <c r="O169" s="5" t="s">
        <v>87</v>
      </c>
      <c r="P169" s="5" t="s">
        <v>181</v>
      </c>
    </row>
    <row r="170" spans="2:17" ht="18" x14ac:dyDescent="0.25">
      <c r="B170" s="18" t="s">
        <v>154</v>
      </c>
      <c r="C170" s="67">
        <f>C105</f>
        <v>0</v>
      </c>
      <c r="D170" s="67">
        <v>0.60858100000000004</v>
      </c>
      <c r="E170" s="67">
        <v>-0.25213600000000003</v>
      </c>
      <c r="F170" s="67">
        <v>-1.7540469999999999</v>
      </c>
      <c r="G170" s="67">
        <v>1.4770810000000001</v>
      </c>
      <c r="H170" s="67">
        <v>1.6861090000000001</v>
      </c>
      <c r="I170" s="67">
        <v>-0.54540200000000005</v>
      </c>
      <c r="J170" s="67">
        <f>+J101</f>
        <v>0.55547199999999963</v>
      </c>
      <c r="K170" s="67">
        <f>+K101</f>
        <v>1.853622000000001</v>
      </c>
      <c r="L170" s="72">
        <f t="shared" ref="L170:P170" si="99">+L101</f>
        <v>3.3488155987874748</v>
      </c>
      <c r="M170" s="72">
        <f t="shared" si="99"/>
        <v>4.6014582222425817</v>
      </c>
      <c r="N170" s="72">
        <f t="shared" si="99"/>
        <v>6.2915883271121436</v>
      </c>
      <c r="O170" s="72">
        <f t="shared" si="99"/>
        <v>8.3711369043758168</v>
      </c>
      <c r="P170" s="72">
        <f t="shared" si="99"/>
        <v>11.099682897710613</v>
      </c>
    </row>
    <row r="171" spans="2:17" ht="15" customHeight="1" x14ac:dyDescent="0.25">
      <c r="B171" s="47" t="s">
        <v>105</v>
      </c>
      <c r="C171" s="63"/>
      <c r="D171" s="63">
        <v>0.80346099999999998</v>
      </c>
      <c r="E171" s="63">
        <v>0.55664400000000003</v>
      </c>
      <c r="F171" s="63">
        <v>0.43566500000000002</v>
      </c>
      <c r="G171" s="63">
        <v>0.40700999999999998</v>
      </c>
      <c r="H171" s="63">
        <v>0.48103200000000002</v>
      </c>
      <c r="I171" s="63">
        <v>0.58359099999999997</v>
      </c>
      <c r="J171" s="63">
        <v>0.18155199999999999</v>
      </c>
      <c r="K171" s="63">
        <v>0.227522</v>
      </c>
      <c r="L171" s="76">
        <f t="shared" ref="L171:P171" si="100">-L90</f>
        <v>0.35788417625215785</v>
      </c>
      <c r="M171" s="76">
        <f t="shared" si="100"/>
        <v>0.41135865665553251</v>
      </c>
      <c r="N171" s="76">
        <f t="shared" si="100"/>
        <v>0.49279750172621156</v>
      </c>
      <c r="O171" s="76">
        <f t="shared" si="100"/>
        <v>0.60754330682615854</v>
      </c>
      <c r="P171" s="76">
        <f t="shared" si="100"/>
        <v>0.76294863599160834</v>
      </c>
    </row>
    <row r="172" spans="2:17" x14ac:dyDescent="0.25">
      <c r="B172" s="47" t="s">
        <v>155</v>
      </c>
      <c r="C172" s="63"/>
      <c r="D172" s="63">
        <f>0.034882+0.000021</f>
        <v>3.4903000000000003E-2</v>
      </c>
      <c r="E172" s="63">
        <f>0.055745+0.067881</f>
        <v>0.123626</v>
      </c>
      <c r="F172" s="63">
        <f>0.03056+0.076657</f>
        <v>0.10721700000000001</v>
      </c>
      <c r="G172" s="63">
        <v>7.7656000000000003E-2</v>
      </c>
      <c r="H172" s="63">
        <v>9.2407000000000003E-2</v>
      </c>
      <c r="I172" s="63">
        <v>0.19943</v>
      </c>
      <c r="J172" s="63">
        <f>0.064015-J81</f>
        <v>0.124996</v>
      </c>
      <c r="K172" s="63">
        <f>0.115952</f>
        <v>0.115952</v>
      </c>
      <c r="L172" s="76"/>
      <c r="M172" s="76"/>
      <c r="N172" s="76"/>
      <c r="O172" s="76"/>
      <c r="P172" s="76"/>
    </row>
    <row r="173" spans="2:17" x14ac:dyDescent="0.25">
      <c r="B173" s="47" t="s">
        <v>156</v>
      </c>
      <c r="C173" s="63"/>
      <c r="D173" s="63">
        <v>0.154585</v>
      </c>
      <c r="E173" s="63">
        <v>-8.0762E-2</v>
      </c>
      <c r="F173" s="63">
        <v>0.52715500000000004</v>
      </c>
      <c r="G173" s="63">
        <v>7.1708999999999995E-2</v>
      </c>
      <c r="H173" s="63">
        <v>-0.186277</v>
      </c>
      <c r="I173" s="63">
        <v>-0.174126</v>
      </c>
      <c r="J173" s="63">
        <v>0.48148600000000003</v>
      </c>
      <c r="K173" s="63">
        <v>-2.2492999999999999E-2</v>
      </c>
      <c r="L173" s="76"/>
      <c r="M173" s="76"/>
      <c r="N173" s="76"/>
      <c r="O173" s="76"/>
      <c r="P173" s="76"/>
    </row>
    <row r="174" spans="2:17" x14ac:dyDescent="0.25">
      <c r="B174" s="47" t="s">
        <v>114</v>
      </c>
      <c r="C174" s="63"/>
      <c r="D174" s="63">
        <v>0</v>
      </c>
      <c r="E174" s="63">
        <v>1.7390000000000001E-3</v>
      </c>
      <c r="F174" s="63">
        <v>3.1220999999999999E-2</v>
      </c>
      <c r="G174" s="63">
        <v>-6.0354999999999999E-2</v>
      </c>
      <c r="H174" s="63">
        <v>-5.2137000000000003E-2</v>
      </c>
      <c r="I174" s="63">
        <v>0.25963000000000003</v>
      </c>
      <c r="J174" s="63">
        <v>9.3178999999999998E-2</v>
      </c>
      <c r="K174" s="63">
        <v>-4.7579999999999997E-2</v>
      </c>
      <c r="L174" s="76"/>
      <c r="M174" s="76"/>
      <c r="N174" s="76"/>
      <c r="O174" s="76"/>
      <c r="P174" s="76"/>
    </row>
    <row r="175" spans="2:17" x14ac:dyDescent="0.25">
      <c r="B175" s="15" t="s">
        <v>179</v>
      </c>
      <c r="C175" s="63"/>
      <c r="D175" s="63">
        <v>0</v>
      </c>
      <c r="E175" s="63">
        <v>-5.5045999999999998E-2</v>
      </c>
      <c r="F175" s="63">
        <v>0</v>
      </c>
      <c r="G175" s="63">
        <v>0</v>
      </c>
      <c r="H175" s="63">
        <v>0</v>
      </c>
      <c r="I175" s="63">
        <v>0</v>
      </c>
      <c r="J175" s="63">
        <v>0</v>
      </c>
      <c r="K175" s="63">
        <v>0</v>
      </c>
      <c r="L175" s="76"/>
      <c r="M175" s="76"/>
      <c r="N175" s="76"/>
      <c r="O175" s="76"/>
      <c r="P175" s="76"/>
    </row>
    <row r="176" spans="2:17" x14ac:dyDescent="0.25">
      <c r="B176" s="15" t="s">
        <v>197</v>
      </c>
      <c r="C176" s="63"/>
      <c r="D176" s="63">
        <f>-0.008275-0.004072</f>
        <v>-1.2347E-2</v>
      </c>
      <c r="E176" s="63">
        <v>0</v>
      </c>
      <c r="F176" s="63">
        <v>0</v>
      </c>
      <c r="G176" s="63">
        <v>0</v>
      </c>
      <c r="H176" s="63">
        <v>0</v>
      </c>
      <c r="I176" s="63">
        <v>0</v>
      </c>
      <c r="J176" s="63">
        <v>0</v>
      </c>
      <c r="K176" s="63">
        <v>0</v>
      </c>
      <c r="L176" s="76"/>
      <c r="M176" s="76"/>
      <c r="N176" s="76"/>
      <c r="O176" s="76"/>
      <c r="P176" s="76"/>
    </row>
    <row r="177" spans="2:16" x14ac:dyDescent="0.25">
      <c r="B177" s="59" t="s">
        <v>95</v>
      </c>
      <c r="C177" s="63"/>
      <c r="D177" s="63">
        <v>0.151088</v>
      </c>
      <c r="E177" s="63">
        <v>0.11006100000000001</v>
      </c>
      <c r="F177" s="63">
        <v>8.1219E-2</v>
      </c>
      <c r="G177" s="63">
        <v>6.7998000000000003E-2</v>
      </c>
      <c r="H177" s="63">
        <v>5.3385000000000002E-2</v>
      </c>
      <c r="I177" s="63">
        <v>5.8939999999999999E-2</v>
      </c>
      <c r="J177" s="63">
        <v>5.9491000000000002E-2</v>
      </c>
      <c r="K177" s="63">
        <v>6.1940000000000002E-2</v>
      </c>
      <c r="L177" s="76"/>
      <c r="M177" s="76"/>
      <c r="N177" s="76"/>
      <c r="O177" s="76"/>
      <c r="P177" s="76"/>
    </row>
    <row r="178" spans="2:16" x14ac:dyDescent="0.25">
      <c r="B178" s="59" t="s">
        <v>96</v>
      </c>
      <c r="C178" s="63"/>
      <c r="D178" s="63">
        <v>-1.0638E-2</v>
      </c>
      <c r="E178" s="63">
        <v>-3.578E-3</v>
      </c>
      <c r="F178" s="63">
        <v>-1.72E-3</v>
      </c>
      <c r="G178" s="63">
        <v>-9.5119999999999996E-3</v>
      </c>
      <c r="H178" s="63">
        <v>-2.5900000000000001E-4</v>
      </c>
      <c r="I178" s="63">
        <v>-2.9799999999999998E-4</v>
      </c>
      <c r="J178" s="63">
        <v>-2.2844E-2</v>
      </c>
      <c r="K178" s="63">
        <v>-7.4100000000000001E-4</v>
      </c>
      <c r="L178" s="76"/>
      <c r="M178" s="76"/>
      <c r="N178" s="76"/>
      <c r="O178" s="76"/>
      <c r="P178" s="76"/>
    </row>
    <row r="179" spans="2:16" ht="17.850000000000001" customHeight="1" x14ac:dyDescent="0.25">
      <c r="B179" s="19" t="s">
        <v>20</v>
      </c>
      <c r="C179" s="67">
        <f t="shared" ref="C179:P179" si="101">SUM(C170:C178)</f>
        <v>0</v>
      </c>
      <c r="D179" s="67">
        <f t="shared" si="101"/>
        <v>1.729633</v>
      </c>
      <c r="E179" s="67">
        <f t="shared" si="101"/>
        <v>0.40054800000000002</v>
      </c>
      <c r="F179" s="67">
        <f t="shared" si="101"/>
        <v>-0.57328999999999986</v>
      </c>
      <c r="G179" s="67">
        <f t="shared" si="101"/>
        <v>2.031587</v>
      </c>
      <c r="H179" s="67">
        <f t="shared" si="101"/>
        <v>2.0742600000000002</v>
      </c>
      <c r="I179" s="67">
        <f t="shared" si="101"/>
        <v>0.38176499999999991</v>
      </c>
      <c r="J179" s="67">
        <f t="shared" si="101"/>
        <v>1.4733319999999994</v>
      </c>
      <c r="K179" s="67">
        <f t="shared" si="101"/>
        <v>2.188222000000001</v>
      </c>
      <c r="L179" s="72">
        <f t="shared" si="101"/>
        <v>3.7066997750396329</v>
      </c>
      <c r="M179" s="72">
        <f t="shared" si="101"/>
        <v>5.0128168788981142</v>
      </c>
      <c r="N179" s="72">
        <f t="shared" si="101"/>
        <v>6.7843858288383547</v>
      </c>
      <c r="O179" s="72">
        <f t="shared" si="101"/>
        <v>8.9786802112019757</v>
      </c>
      <c r="P179" s="72">
        <f t="shared" si="101"/>
        <v>11.862631533702221</v>
      </c>
    </row>
    <row r="180" spans="2:16" ht="15" customHeight="1" x14ac:dyDescent="0.25">
      <c r="B180" s="59" t="s">
        <v>21</v>
      </c>
      <c r="C180" s="63"/>
      <c r="D180" s="63"/>
      <c r="E180" s="63"/>
      <c r="F180" s="63"/>
      <c r="G180" s="63"/>
      <c r="H180" s="63"/>
      <c r="I180" s="63"/>
      <c r="J180" s="63"/>
      <c r="K180" s="63"/>
      <c r="L180" s="76"/>
      <c r="M180" s="76"/>
      <c r="N180" s="76"/>
      <c r="O180" s="76"/>
      <c r="P180" s="76"/>
    </row>
    <row r="181" spans="2:16" ht="15" customHeight="1" x14ac:dyDescent="0.25">
      <c r="B181" s="128" t="s">
        <v>134</v>
      </c>
      <c r="C181" s="63"/>
      <c r="D181" s="63">
        <v>-0.14061199999999999</v>
      </c>
      <c r="E181" s="63">
        <v>-0.234434</v>
      </c>
      <c r="F181" s="63">
        <v>0.51269200000000004</v>
      </c>
      <c r="G181" s="63">
        <v>-0.98053299999999999</v>
      </c>
      <c r="H181" s="63">
        <v>-0.32322800000000002</v>
      </c>
      <c r="I181" s="63">
        <v>0.28737299999999999</v>
      </c>
      <c r="J181" s="63">
        <v>-0.19773099999999999</v>
      </c>
      <c r="K181" s="63">
        <v>-0.27940100000000001</v>
      </c>
      <c r="L181" s="76">
        <f>-L134+K134</f>
        <v>-0.3057810971465309</v>
      </c>
      <c r="M181" s="76">
        <f t="shared" ref="M181:P181" si="102">-M134+L134</f>
        <v>-1.2108102860573036</v>
      </c>
      <c r="N181" s="76">
        <f t="shared" si="102"/>
        <v>-1.5697050375341313</v>
      </c>
      <c r="O181" s="76">
        <f t="shared" si="102"/>
        <v>-2.0320618856493029</v>
      </c>
      <c r="P181" s="76">
        <f t="shared" si="102"/>
        <v>-2.6209652552565661</v>
      </c>
    </row>
    <row r="182" spans="2:16" ht="15" customHeight="1" x14ac:dyDescent="0.25">
      <c r="B182" s="128" t="s">
        <v>157</v>
      </c>
      <c r="C182" s="63"/>
      <c r="D182" s="63">
        <v>-8.4220000000000007E-3</v>
      </c>
      <c r="E182" s="63">
        <v>1.5984000000000002E-2</v>
      </c>
      <c r="F182" s="63">
        <v>-3.0488000000000001E-2</v>
      </c>
      <c r="G182" s="63">
        <v>3.1613000000000002E-2</v>
      </c>
      <c r="H182" s="63">
        <v>-0.12773200000000001</v>
      </c>
      <c r="I182" s="63">
        <v>0.180286</v>
      </c>
      <c r="J182" s="63">
        <v>-4.3811000000000003E-2</v>
      </c>
      <c r="K182" s="63">
        <v>5.1036999999999999E-2</v>
      </c>
      <c r="L182" s="76"/>
      <c r="M182" s="76"/>
      <c r="N182" s="76"/>
      <c r="O182" s="76"/>
      <c r="P182" s="76"/>
    </row>
    <row r="183" spans="2:16" ht="15" customHeight="1" x14ac:dyDescent="0.25">
      <c r="B183" s="128" t="s">
        <v>198</v>
      </c>
      <c r="C183" s="63"/>
      <c r="D183" s="63">
        <v>1.3291000000000001E-2</v>
      </c>
      <c r="E183" s="63">
        <v>0.33457999999999999</v>
      </c>
      <c r="F183" s="63">
        <v>0.11163099999999999</v>
      </c>
      <c r="G183" s="63">
        <v>4.1508000000000003E-2</v>
      </c>
      <c r="H183" s="63">
        <v>0.17265</v>
      </c>
      <c r="I183" s="63">
        <v>-6.5556000000000003E-2</v>
      </c>
      <c r="J183" s="63">
        <v>-6.6597000000000003E-2</v>
      </c>
      <c r="K183" s="63">
        <v>0.69717200000000001</v>
      </c>
      <c r="L183" s="76">
        <f>+L158-K158</f>
        <v>-0.16550822165532542</v>
      </c>
      <c r="M183" s="76">
        <f t="shared" ref="M183:P183" si="103">+M158-L158</f>
        <v>0.48474056045624692</v>
      </c>
      <c r="N183" s="76">
        <f t="shared" si="103"/>
        <v>0.61554946299340951</v>
      </c>
      <c r="O183" s="76">
        <f t="shared" si="103"/>
        <v>0.813148490075422</v>
      </c>
      <c r="P183" s="76">
        <f t="shared" si="103"/>
        <v>1.03997007245317</v>
      </c>
    </row>
    <row r="184" spans="2:16" ht="15" customHeight="1" x14ac:dyDescent="0.25">
      <c r="B184" s="128" t="s">
        <v>158</v>
      </c>
      <c r="C184" s="63"/>
      <c r="D184" s="63">
        <v>0</v>
      </c>
      <c r="E184" s="63">
        <v>0</v>
      </c>
      <c r="F184" s="63">
        <v>6.6000000000000003E-2</v>
      </c>
      <c r="G184" s="63">
        <v>2.5502E-2</v>
      </c>
      <c r="H184" s="63">
        <v>-1.7978999999999998E-2</v>
      </c>
      <c r="I184" s="63">
        <v>2.3153E-2</v>
      </c>
      <c r="J184" s="63">
        <v>-2.2275E-2</v>
      </c>
      <c r="K184" s="63">
        <v>1.282E-2</v>
      </c>
      <c r="L184" s="76"/>
      <c r="M184" s="76"/>
      <c r="N184" s="76"/>
      <c r="O184" s="76"/>
      <c r="P184" s="76"/>
    </row>
    <row r="185" spans="2:16" ht="15" customHeight="1" x14ac:dyDescent="0.25">
      <c r="B185" s="128" t="s">
        <v>159</v>
      </c>
      <c r="C185" s="63"/>
      <c r="D185" s="63">
        <v>0.19391700000000001</v>
      </c>
      <c r="E185" s="63">
        <v>7.7099000000000001E-2</v>
      </c>
      <c r="F185" s="63">
        <v>-1.8336000000000002E-2</v>
      </c>
      <c r="G185" s="63">
        <v>-1.3840999999999999E-2</v>
      </c>
      <c r="H185" s="63">
        <v>-0.13289100000000001</v>
      </c>
      <c r="I185" s="63">
        <v>0.30785200000000001</v>
      </c>
      <c r="J185" s="63">
        <v>-0.182059</v>
      </c>
      <c r="K185" s="63">
        <v>-0.27598899999999998</v>
      </c>
      <c r="L185" s="76"/>
      <c r="M185" s="76"/>
      <c r="N185" s="76"/>
      <c r="O185" s="76"/>
      <c r="P185" s="76"/>
    </row>
    <row r="186" spans="2:16" ht="15" customHeight="1" x14ac:dyDescent="0.25">
      <c r="B186" s="59" t="s">
        <v>95</v>
      </c>
      <c r="C186" s="63"/>
      <c r="D186" s="63">
        <v>-0.151088</v>
      </c>
      <c r="E186" s="63">
        <v>-0.11006100000000001</v>
      </c>
      <c r="F186" s="63">
        <v>-8.1219E-2</v>
      </c>
      <c r="G186" s="63">
        <v>-6.7998000000000003E-2</v>
      </c>
      <c r="H186" s="63">
        <v>-5.3385000000000002E-2</v>
      </c>
      <c r="I186" s="63">
        <v>-5.8939999999999999E-2</v>
      </c>
      <c r="J186" s="63">
        <v>-5.9491000000000002E-2</v>
      </c>
      <c r="K186" s="63">
        <v>-6.1940000000000002E-2</v>
      </c>
      <c r="L186" s="76"/>
      <c r="M186" s="76"/>
      <c r="N186" s="76"/>
      <c r="O186" s="76"/>
      <c r="P186" s="76"/>
    </row>
    <row r="187" spans="2:16" ht="15" customHeight="1" x14ac:dyDescent="0.25">
      <c r="B187" s="59" t="s">
        <v>96</v>
      </c>
      <c r="C187" s="63"/>
      <c r="D187" s="63">
        <v>1.0638E-2</v>
      </c>
      <c r="E187" s="63">
        <v>3.578E-3</v>
      </c>
      <c r="F187" s="63">
        <v>1.72E-3</v>
      </c>
      <c r="G187" s="63">
        <v>9.5119999999999996E-3</v>
      </c>
      <c r="H187" s="63">
        <v>2.5900000000000001E-4</v>
      </c>
      <c r="I187" s="63">
        <v>2.9799999999999998E-4</v>
      </c>
      <c r="J187" s="63">
        <v>2.2844E-2</v>
      </c>
      <c r="K187" s="63">
        <v>7.4100000000000001E-4</v>
      </c>
      <c r="L187" s="76"/>
      <c r="M187" s="76"/>
      <c r="N187" s="76"/>
      <c r="O187" s="76"/>
      <c r="P187" s="76"/>
    </row>
    <row r="188" spans="2:16" ht="15" customHeight="1" x14ac:dyDescent="0.25">
      <c r="B188" s="59" t="s">
        <v>115</v>
      </c>
      <c r="C188" s="63"/>
      <c r="D188" s="63">
        <v>-5.3802999999999997E-2</v>
      </c>
      <c r="E188" s="63">
        <v>-3.9642999999999998E-2</v>
      </c>
      <c r="F188" s="63">
        <v>-2.8628000000000001E-2</v>
      </c>
      <c r="G188" s="63">
        <v>-1.07E-4</v>
      </c>
      <c r="H188" s="63">
        <v>-0.20685200000000001</v>
      </c>
      <c r="I188" s="63">
        <v>7.7679999999999997E-3</v>
      </c>
      <c r="J188" s="63">
        <v>-0.186692</v>
      </c>
      <c r="K188" s="63">
        <v>-0.50649</v>
      </c>
      <c r="L188" s="76">
        <f t="shared" ref="L188:P188" si="104">+L102</f>
        <v>-0.8372038996968687</v>
      </c>
      <c r="M188" s="76">
        <f t="shared" si="104"/>
        <v>-1.1503645555606454</v>
      </c>
      <c r="N188" s="76">
        <f t="shared" si="104"/>
        <v>-1.5728970817780359</v>
      </c>
      <c r="O188" s="76">
        <f t="shared" si="104"/>
        <v>-2.0927842260939542</v>
      </c>
      <c r="P188" s="76">
        <f t="shared" si="104"/>
        <v>-2.7749207244276533</v>
      </c>
    </row>
    <row r="189" spans="2:16" ht="18" x14ac:dyDescent="0.25">
      <c r="B189" s="19" t="s">
        <v>22</v>
      </c>
      <c r="C189" s="127">
        <f t="shared" ref="C189:P189" si="105">+SUM(C179:C188)</f>
        <v>0</v>
      </c>
      <c r="D189" s="107">
        <f t="shared" si="105"/>
        <v>1.5935539999999997</v>
      </c>
      <c r="E189" s="67">
        <f t="shared" si="105"/>
        <v>0.44765100000000002</v>
      </c>
      <c r="F189" s="67">
        <f t="shared" si="105"/>
        <v>-3.9917999999999829E-2</v>
      </c>
      <c r="G189" s="67">
        <f t="shared" si="105"/>
        <v>1.0772430000000002</v>
      </c>
      <c r="H189" s="67">
        <f t="shared" si="105"/>
        <v>1.3851020000000001</v>
      </c>
      <c r="I189" s="67">
        <f t="shared" si="105"/>
        <v>1.0639989999999999</v>
      </c>
      <c r="J189" s="67">
        <f t="shared" si="105"/>
        <v>0.73751999999999951</v>
      </c>
      <c r="K189" s="67">
        <f t="shared" si="105"/>
        <v>1.8261720000000015</v>
      </c>
      <c r="L189" s="72">
        <f t="shared" si="105"/>
        <v>2.3982065565409076</v>
      </c>
      <c r="M189" s="72">
        <f t="shared" si="105"/>
        <v>3.1363825977364126</v>
      </c>
      <c r="N189" s="72">
        <f t="shared" si="105"/>
        <v>4.2573331725195969</v>
      </c>
      <c r="O189" s="72">
        <f t="shared" si="105"/>
        <v>5.6669825895341406</v>
      </c>
      <c r="P189" s="72">
        <f t="shared" si="105"/>
        <v>7.5067156264711716</v>
      </c>
    </row>
    <row r="190" spans="2:16" s="60" customFormat="1" ht="15" customHeight="1" x14ac:dyDescent="0.2">
      <c r="B190" s="83" t="s">
        <v>116</v>
      </c>
      <c r="C190" s="63"/>
      <c r="D190" s="63">
        <v>-4.7745000000000003E-2</v>
      </c>
      <c r="E190" s="63">
        <v>0</v>
      </c>
      <c r="F190" s="63">
        <v>0</v>
      </c>
      <c r="G190" s="63">
        <v>0</v>
      </c>
      <c r="H190" s="63">
        <v>0</v>
      </c>
      <c r="I190" s="63">
        <v>-3.4930000000000003E-2</v>
      </c>
      <c r="J190" s="63">
        <v>-1.016E-3</v>
      </c>
      <c r="K190" s="63">
        <v>0</v>
      </c>
      <c r="L190" s="76"/>
      <c r="M190" s="76"/>
      <c r="N190" s="76"/>
      <c r="O190" s="76"/>
      <c r="P190" s="76"/>
    </row>
    <row r="191" spans="2:16" s="60" customFormat="1" ht="15" customHeight="1" x14ac:dyDescent="0.2">
      <c r="B191" s="83" t="s">
        <v>117</v>
      </c>
      <c r="C191" s="63"/>
      <c r="D191" s="63">
        <v>1.7838E-2</v>
      </c>
      <c r="E191" s="63">
        <v>0</v>
      </c>
      <c r="F191" s="63">
        <v>0</v>
      </c>
      <c r="G191" s="63">
        <v>0</v>
      </c>
      <c r="H191" s="63">
        <v>0</v>
      </c>
      <c r="I191" s="63">
        <v>0</v>
      </c>
      <c r="J191" s="63">
        <v>0</v>
      </c>
      <c r="K191" s="63">
        <v>0</v>
      </c>
      <c r="L191" s="76"/>
      <c r="M191" s="76"/>
      <c r="N191" s="76"/>
      <c r="O191" s="76"/>
      <c r="P191" s="76"/>
    </row>
    <row r="192" spans="2:16" s="60" customFormat="1" ht="15" customHeight="1" x14ac:dyDescent="0.2">
      <c r="B192" s="83" t="s">
        <v>118</v>
      </c>
      <c r="C192" s="63"/>
      <c r="D192" s="63">
        <v>-4.7933000000000003E-2</v>
      </c>
      <c r="E192" s="63">
        <f>0.009952+0.4</f>
        <v>0.40995200000000004</v>
      </c>
      <c r="F192" s="63">
        <v>-0.19031100000000001</v>
      </c>
      <c r="G192" s="63">
        <v>-2.1689E-2</v>
      </c>
      <c r="H192" s="63">
        <v>-0.54060699999999995</v>
      </c>
      <c r="I192" s="63">
        <v>-6.7575999999999997E-2</v>
      </c>
      <c r="J192" s="63">
        <v>-4.6295999999999997E-2</v>
      </c>
      <c r="K192" s="63">
        <v>-0.29594900000000002</v>
      </c>
      <c r="L192" s="76"/>
      <c r="M192" s="76"/>
      <c r="N192" s="76"/>
      <c r="O192" s="76"/>
      <c r="P192" s="76"/>
    </row>
    <row r="193" spans="2:16" s="60" customFormat="1" ht="15" customHeight="1" x14ac:dyDescent="0.2">
      <c r="B193" s="83" t="s">
        <v>127</v>
      </c>
      <c r="C193" s="63"/>
      <c r="D193" s="63">
        <f>0.228105+0.061664</f>
        <v>0.289769</v>
      </c>
      <c r="E193" s="63">
        <v>1.8536E-2</v>
      </c>
      <c r="F193" s="63">
        <v>7.0909E-2</v>
      </c>
      <c r="G193" s="63">
        <v>5.9027999999999997E-2</v>
      </c>
      <c r="H193" s="63">
        <v>6.2427999999999997E-2</v>
      </c>
      <c r="I193" s="63">
        <v>5.0893000000000001E-2</v>
      </c>
      <c r="J193" s="63">
        <v>3.5449000000000001E-2</v>
      </c>
      <c r="K193" s="63">
        <v>6.5162999999999999E-2</v>
      </c>
      <c r="L193" s="76"/>
      <c r="M193" s="76"/>
      <c r="N193" s="76"/>
      <c r="O193" s="76"/>
      <c r="P193" s="76"/>
    </row>
    <row r="194" spans="2:16" s="60" customFormat="1" ht="15" customHeight="1" x14ac:dyDescent="0.2">
      <c r="B194" s="59" t="s">
        <v>119</v>
      </c>
      <c r="C194" s="63"/>
      <c r="D194" s="63">
        <v>-0.17988499999999999</v>
      </c>
      <c r="E194" s="63">
        <v>-0.42760199999999998</v>
      </c>
      <c r="F194" s="63">
        <v>-0.25126500000000002</v>
      </c>
      <c r="G194" s="63">
        <v>-0.20332700000000001</v>
      </c>
      <c r="H194" s="63">
        <v>-0.26766299999999998</v>
      </c>
      <c r="I194" s="63">
        <v>-0.52146300000000001</v>
      </c>
      <c r="J194" s="63">
        <v>-0.31548300000000001</v>
      </c>
      <c r="K194" s="63">
        <v>-0.45993400000000001</v>
      </c>
      <c r="L194" s="76">
        <f>+$K$194/$K$75*L75</f>
        <v>-0.54896428938877551</v>
      </c>
      <c r="M194" s="76">
        <f t="shared" ref="M194:P194" si="106">+$J$194/$J$75*M75</f>
        <v>-0.58353633290585716</v>
      </c>
      <c r="N194" s="76">
        <f t="shared" si="106"/>
        <v>-0.75501512394540415</v>
      </c>
      <c r="O194" s="76">
        <f t="shared" si="106"/>
        <v>-0.97700301793603417</v>
      </c>
      <c r="P194" s="76">
        <f t="shared" si="106"/>
        <v>-1.2633242965082712</v>
      </c>
    </row>
    <row r="195" spans="2:16" s="60" customFormat="1" ht="15" customHeight="1" x14ac:dyDescent="0.2">
      <c r="B195" s="59" t="s">
        <v>126</v>
      </c>
      <c r="C195" s="63"/>
      <c r="D195" s="63">
        <v>0</v>
      </c>
      <c r="E195" s="63">
        <v>0</v>
      </c>
      <c r="F195" s="63">
        <v>0</v>
      </c>
      <c r="G195" s="63">
        <v>0</v>
      </c>
      <c r="H195" s="63">
        <v>0</v>
      </c>
      <c r="I195" s="63">
        <v>0</v>
      </c>
      <c r="J195" s="63">
        <v>0</v>
      </c>
      <c r="K195" s="63">
        <v>0</v>
      </c>
      <c r="L195" s="76"/>
      <c r="M195" s="76"/>
      <c r="N195" s="76"/>
      <c r="O195" s="76"/>
      <c r="P195" s="76"/>
    </row>
    <row r="196" spans="2:16" s="60" customFormat="1" ht="15" customHeight="1" x14ac:dyDescent="0.2">
      <c r="B196" s="43" t="s">
        <v>120</v>
      </c>
      <c r="C196" s="63"/>
      <c r="D196" s="63">
        <v>0</v>
      </c>
      <c r="E196" s="63">
        <v>0</v>
      </c>
      <c r="F196" s="63">
        <v>0</v>
      </c>
      <c r="G196" s="63">
        <v>0</v>
      </c>
      <c r="H196" s="63">
        <v>0</v>
      </c>
      <c r="I196" s="63">
        <v>0</v>
      </c>
      <c r="J196" s="63">
        <v>0</v>
      </c>
      <c r="K196" s="63">
        <v>0</v>
      </c>
      <c r="L196" s="76"/>
      <c r="M196" s="76"/>
      <c r="N196" s="76"/>
      <c r="O196" s="76"/>
      <c r="P196" s="76"/>
    </row>
    <row r="197" spans="2:16" s="60" customFormat="1" ht="15" customHeight="1" x14ac:dyDescent="0.2">
      <c r="B197" s="43" t="s">
        <v>132</v>
      </c>
      <c r="C197" s="63"/>
      <c r="D197" s="63">
        <v>0</v>
      </c>
      <c r="E197" s="63">
        <v>0</v>
      </c>
      <c r="F197" s="63">
        <v>0</v>
      </c>
      <c r="G197" s="63">
        <v>0</v>
      </c>
      <c r="H197" s="63">
        <v>0</v>
      </c>
      <c r="I197" s="63">
        <v>0</v>
      </c>
      <c r="J197" s="63">
        <v>0</v>
      </c>
      <c r="K197" s="63">
        <v>0</v>
      </c>
      <c r="L197" s="76"/>
      <c r="M197" s="76"/>
      <c r="N197" s="76"/>
      <c r="O197" s="76"/>
      <c r="P197" s="76"/>
    </row>
    <row r="198" spans="2:16" ht="18" x14ac:dyDescent="0.25">
      <c r="B198" s="19" t="s">
        <v>23</v>
      </c>
      <c r="C198" s="67">
        <f t="shared" ref="C198:P198" si="107">+SUM(C190:C197)</f>
        <v>0</v>
      </c>
      <c r="D198" s="67">
        <f t="shared" si="107"/>
        <v>3.2043999999999989E-2</v>
      </c>
      <c r="E198" s="67">
        <f t="shared" si="107"/>
        <v>8.8600000000005341E-4</v>
      </c>
      <c r="F198" s="67">
        <f t="shared" si="107"/>
        <v>-0.37066700000000002</v>
      </c>
      <c r="G198" s="67">
        <f t="shared" si="107"/>
        <v>-0.16598800000000002</v>
      </c>
      <c r="H198" s="67">
        <f t="shared" si="107"/>
        <v>-0.74584199999999989</v>
      </c>
      <c r="I198" s="67">
        <f t="shared" si="107"/>
        <v>-0.57307600000000003</v>
      </c>
      <c r="J198" s="67">
        <f t="shared" si="107"/>
        <v>-0.32734600000000003</v>
      </c>
      <c r="K198" s="67">
        <f t="shared" si="107"/>
        <v>-0.69072</v>
      </c>
      <c r="L198" s="72">
        <f t="shared" si="107"/>
        <v>-0.54896428938877551</v>
      </c>
      <c r="M198" s="72">
        <f t="shared" si="107"/>
        <v>-0.58353633290585716</v>
      </c>
      <c r="N198" s="72">
        <f t="shared" si="107"/>
        <v>-0.75501512394540415</v>
      </c>
      <c r="O198" s="72">
        <f t="shared" si="107"/>
        <v>-0.97700301793603417</v>
      </c>
      <c r="P198" s="72">
        <f t="shared" si="107"/>
        <v>-1.2633242965082712</v>
      </c>
    </row>
    <row r="199" spans="2:16" x14ac:dyDescent="0.25">
      <c r="B199" s="83" t="s">
        <v>121</v>
      </c>
      <c r="C199" s="63"/>
      <c r="D199" s="63">
        <v>8.4807999999999995E-2</v>
      </c>
      <c r="E199" s="63">
        <v>0</v>
      </c>
      <c r="F199" s="63">
        <v>0</v>
      </c>
      <c r="G199" s="63">
        <v>0</v>
      </c>
      <c r="H199" s="63">
        <v>0</v>
      </c>
      <c r="I199" s="63">
        <v>0</v>
      </c>
      <c r="J199" s="63">
        <v>0</v>
      </c>
      <c r="K199" s="63">
        <v>0</v>
      </c>
      <c r="L199" s="76"/>
      <c r="M199" s="76"/>
      <c r="N199" s="76"/>
      <c r="O199" s="76"/>
      <c r="P199" s="76"/>
    </row>
    <row r="200" spans="2:16" x14ac:dyDescent="0.25">
      <c r="B200" s="83" t="s">
        <v>128</v>
      </c>
      <c r="C200" s="63"/>
      <c r="D200" s="63">
        <v>-1.526678</v>
      </c>
      <c r="E200" s="63">
        <v>-0.54687300000000005</v>
      </c>
      <c r="F200" s="63">
        <v>0.28653600000000001</v>
      </c>
      <c r="G200" s="63">
        <v>-0.54947000000000001</v>
      </c>
      <c r="H200" s="63">
        <v>-0.148922</v>
      </c>
      <c r="I200" s="63">
        <v>-5.6443E-2</v>
      </c>
      <c r="J200" s="63">
        <v>-0.37549199999999999</v>
      </c>
      <c r="K200" s="63">
        <v>-0.45993499999999998</v>
      </c>
      <c r="L200" s="76"/>
      <c r="M200" s="76"/>
      <c r="N200" s="76"/>
      <c r="O200" s="76"/>
      <c r="P200" s="76"/>
    </row>
    <row r="201" spans="2:16" x14ac:dyDescent="0.25">
      <c r="B201" s="83" t="s">
        <v>129</v>
      </c>
      <c r="C201" s="63"/>
      <c r="D201" s="63">
        <f>-0.404863+0.296121</f>
        <v>-0.10874199999999995</v>
      </c>
      <c r="E201" s="63">
        <v>-0.21026900000000001</v>
      </c>
      <c r="F201" s="63">
        <v>-0.51256900000000005</v>
      </c>
      <c r="G201" s="63">
        <v>-0.57110000000000005</v>
      </c>
      <c r="H201" s="63">
        <v>-0.46585700000000002</v>
      </c>
      <c r="I201" s="63">
        <v>-0.30115399999999998</v>
      </c>
      <c r="J201" s="63">
        <v>-0.30153600000000003</v>
      </c>
      <c r="K201" s="63">
        <v>-0.81529700000000005</v>
      </c>
      <c r="L201" s="76"/>
      <c r="M201" s="76"/>
      <c r="N201" s="76"/>
      <c r="O201" s="76"/>
      <c r="P201" s="76"/>
    </row>
    <row r="202" spans="2:16" x14ac:dyDescent="0.25">
      <c r="B202" s="83" t="s">
        <v>122</v>
      </c>
      <c r="C202" s="63"/>
      <c r="D202" s="63">
        <v>2.3453999999999999E-2</v>
      </c>
      <c r="E202" s="63">
        <v>0.152088</v>
      </c>
      <c r="F202" s="63">
        <v>0.59913899999999998</v>
      </c>
      <c r="G202" s="63">
        <v>0.407196</v>
      </c>
      <c r="H202" s="63">
        <v>0.17770900000000001</v>
      </c>
      <c r="I202" s="63">
        <v>0.20425199999999999</v>
      </c>
      <c r="J202" s="63">
        <v>0.33725699999999997</v>
      </c>
      <c r="K202" s="63">
        <v>0.49529600000000001</v>
      </c>
      <c r="L202" s="76"/>
      <c r="M202" s="76"/>
      <c r="N202" s="76"/>
      <c r="O202" s="76"/>
      <c r="P202" s="76"/>
    </row>
    <row r="203" spans="2:16" x14ac:dyDescent="0.25">
      <c r="B203" s="83" t="s">
        <v>180</v>
      </c>
      <c r="C203" s="63"/>
      <c r="D203" s="63">
        <v>0</v>
      </c>
      <c r="E203" s="63">
        <v>5.1102000000000002E-2</v>
      </c>
      <c r="F203" s="63">
        <v>0</v>
      </c>
      <c r="G203" s="63">
        <v>0</v>
      </c>
      <c r="H203" s="63">
        <v>0</v>
      </c>
      <c r="I203" s="63">
        <v>0</v>
      </c>
      <c r="J203" s="63">
        <v>0</v>
      </c>
      <c r="K203" s="63">
        <v>0</v>
      </c>
      <c r="L203" s="76"/>
      <c r="M203" s="76"/>
      <c r="N203" s="76"/>
      <c r="O203" s="76"/>
      <c r="P203" s="76"/>
    </row>
    <row r="204" spans="2:16" x14ac:dyDescent="0.25">
      <c r="B204" s="83" t="s">
        <v>123</v>
      </c>
      <c r="C204" s="63"/>
      <c r="D204" s="63">
        <v>0</v>
      </c>
      <c r="E204" s="63">
        <v>0</v>
      </c>
      <c r="F204" s="63">
        <v>0</v>
      </c>
      <c r="G204" s="63">
        <v>0</v>
      </c>
      <c r="H204" s="63">
        <v>0</v>
      </c>
      <c r="I204" s="63">
        <v>-0.50581399999999999</v>
      </c>
      <c r="J204" s="63">
        <v>0</v>
      </c>
      <c r="K204" s="63">
        <v>0</v>
      </c>
      <c r="L204" s="76"/>
      <c r="M204" s="76"/>
      <c r="N204" s="76"/>
      <c r="O204" s="76"/>
      <c r="P204" s="76"/>
    </row>
    <row r="205" spans="2:16" x14ac:dyDescent="0.25">
      <c r="B205" s="83" t="s">
        <v>150</v>
      </c>
      <c r="C205" s="63"/>
      <c r="D205" s="63">
        <v>0</v>
      </c>
      <c r="E205" s="63">
        <v>0</v>
      </c>
      <c r="F205" s="63">
        <v>0</v>
      </c>
      <c r="G205" s="63">
        <v>0.116356</v>
      </c>
      <c r="H205" s="63">
        <v>-2.9089E-2</v>
      </c>
      <c r="I205" s="63">
        <v>-2.9089E-2</v>
      </c>
      <c r="J205" s="63">
        <v>-2.9089E-2</v>
      </c>
      <c r="K205" s="63">
        <v>5.1219000000000001E-2</v>
      </c>
      <c r="L205" s="76"/>
      <c r="M205" s="76"/>
      <c r="N205" s="76"/>
      <c r="O205" s="76"/>
      <c r="P205" s="76"/>
    </row>
    <row r="206" spans="2:16" ht="18" x14ac:dyDescent="0.25">
      <c r="B206" s="19" t="s">
        <v>24</v>
      </c>
      <c r="C206" s="67">
        <f t="shared" ref="C206:P206" si="108">+SUM(C199:C205)</f>
        <v>0</v>
      </c>
      <c r="D206" s="67">
        <f t="shared" si="108"/>
        <v>-1.5271579999999998</v>
      </c>
      <c r="E206" s="67">
        <f t="shared" si="108"/>
        <v>-0.55395200000000011</v>
      </c>
      <c r="F206" s="67">
        <f t="shared" si="108"/>
        <v>0.37310599999999994</v>
      </c>
      <c r="G206" s="67">
        <f t="shared" si="108"/>
        <v>-0.59701800000000005</v>
      </c>
      <c r="H206" s="67">
        <f t="shared" si="108"/>
        <v>-0.46615899999999993</v>
      </c>
      <c r="I206" s="67">
        <f t="shared" si="108"/>
        <v>-0.68824800000000008</v>
      </c>
      <c r="J206" s="67">
        <f t="shared" si="108"/>
        <v>-0.36885999999999997</v>
      </c>
      <c r="K206" s="67">
        <f t="shared" si="108"/>
        <v>-0.72871699999999995</v>
      </c>
      <c r="L206" s="72">
        <f t="shared" si="108"/>
        <v>0</v>
      </c>
      <c r="M206" s="72">
        <f t="shared" si="108"/>
        <v>0</v>
      </c>
      <c r="N206" s="72">
        <f t="shared" si="108"/>
        <v>0</v>
      </c>
      <c r="O206" s="72">
        <f t="shared" si="108"/>
        <v>0</v>
      </c>
      <c r="P206" s="72">
        <f t="shared" si="108"/>
        <v>0</v>
      </c>
    </row>
    <row r="207" spans="2:16" x14ac:dyDescent="0.25">
      <c r="B207" s="15" t="s">
        <v>124</v>
      </c>
      <c r="C207" s="63"/>
      <c r="D207" s="63"/>
      <c r="E207" s="63"/>
      <c r="F207" s="63"/>
      <c r="G207" s="63"/>
      <c r="H207" s="63"/>
      <c r="I207" s="63"/>
      <c r="J207" s="63"/>
      <c r="K207" s="63"/>
      <c r="L207" s="62"/>
      <c r="M207" s="62"/>
      <c r="N207" s="62"/>
      <c r="O207" s="62"/>
      <c r="P207" s="62"/>
    </row>
    <row r="208" spans="2:16" ht="18" x14ac:dyDescent="0.25">
      <c r="B208" s="19"/>
      <c r="C208" s="19"/>
      <c r="D208" s="19"/>
      <c r="E208" s="19"/>
      <c r="F208" s="19"/>
      <c r="G208" s="19"/>
      <c r="H208" s="19"/>
      <c r="I208" s="19"/>
      <c r="J208" s="19"/>
      <c r="K208" s="19"/>
      <c r="L208" s="19"/>
      <c r="M208" s="80"/>
      <c r="N208" s="80"/>
      <c r="O208" s="80"/>
      <c r="P208" s="80"/>
    </row>
    <row r="209" spans="2:16" ht="18" x14ac:dyDescent="0.25">
      <c r="B209" s="19" t="s">
        <v>130</v>
      </c>
      <c r="C209" s="67">
        <f t="shared" ref="C209:P209" si="109">+SUM(C189,C198,C206:C207)</f>
        <v>0</v>
      </c>
      <c r="D209" s="67">
        <f t="shared" si="109"/>
        <v>9.8439999999999861E-2</v>
      </c>
      <c r="E209" s="67">
        <f t="shared" si="109"/>
        <v>-0.10541500000000004</v>
      </c>
      <c r="F209" s="67">
        <f t="shared" si="109"/>
        <v>-3.7478999999999929E-2</v>
      </c>
      <c r="G209" s="67">
        <f t="shared" si="109"/>
        <v>0.3142370000000001</v>
      </c>
      <c r="H209" s="67">
        <f t="shared" si="109"/>
        <v>0.17310100000000023</v>
      </c>
      <c r="I209" s="67">
        <f t="shared" si="109"/>
        <v>-0.19732500000000019</v>
      </c>
      <c r="J209" s="67">
        <f t="shared" si="109"/>
        <v>4.1313999999999518E-2</v>
      </c>
      <c r="K209" s="67">
        <f t="shared" ref="K209" si="110">+SUM(K189,K198,K206:K207)</f>
        <v>0.40673500000000151</v>
      </c>
      <c r="L209" s="72">
        <f t="shared" si="109"/>
        <v>1.8492422671521322</v>
      </c>
      <c r="M209" s="72">
        <f t="shared" si="109"/>
        <v>2.5528462648305554</v>
      </c>
      <c r="N209" s="72">
        <f t="shared" si="109"/>
        <v>3.5023180485741925</v>
      </c>
      <c r="O209" s="72">
        <f t="shared" si="109"/>
        <v>4.6899795715981067</v>
      </c>
      <c r="P209" s="72">
        <f t="shared" si="109"/>
        <v>6.2433913299629005</v>
      </c>
    </row>
    <row r="210" spans="2:16" x14ac:dyDescent="0.25">
      <c r="B210" s="59" t="s">
        <v>125</v>
      </c>
      <c r="C210" s="63"/>
      <c r="D210" s="63">
        <v>0.25174299999999999</v>
      </c>
      <c r="E210" s="63">
        <v>0.35018199999999999</v>
      </c>
      <c r="F210" s="63">
        <v>0.24476700000000001</v>
      </c>
      <c r="G210" s="63">
        <v>0.207287</v>
      </c>
      <c r="H210" s="63">
        <v>0.52152600000000005</v>
      </c>
      <c r="I210" s="63">
        <f>+H211</f>
        <v>0.69462700000000033</v>
      </c>
      <c r="J210" s="63">
        <f>+I211</f>
        <v>0.49730200000000013</v>
      </c>
      <c r="K210" s="63">
        <f>+J211</f>
        <v>0.53861599999999965</v>
      </c>
      <c r="L210" s="76">
        <f>+K211</f>
        <v>0.94535100000000116</v>
      </c>
      <c r="M210" s="76">
        <f t="shared" ref="M210:P210" si="111">+L211</f>
        <v>2.7945932671521332</v>
      </c>
      <c r="N210" s="76">
        <f t="shared" si="111"/>
        <v>5.3474395319826886</v>
      </c>
      <c r="O210" s="76">
        <f t="shared" si="111"/>
        <v>8.8497575805568811</v>
      </c>
      <c r="P210" s="76">
        <f t="shared" si="111"/>
        <v>13.539737152154988</v>
      </c>
    </row>
    <row r="211" spans="2:16" ht="18" x14ac:dyDescent="0.25">
      <c r="B211" s="19" t="s">
        <v>25</v>
      </c>
      <c r="C211" s="67">
        <f t="shared" ref="C211:H211" si="112">C209+C210</f>
        <v>0</v>
      </c>
      <c r="D211" s="67">
        <f t="shared" si="112"/>
        <v>0.35018299999999986</v>
      </c>
      <c r="E211" s="67">
        <f>E209+E210</f>
        <v>0.24476699999999996</v>
      </c>
      <c r="F211" s="67">
        <f t="shared" si="112"/>
        <v>0.20728800000000008</v>
      </c>
      <c r="G211" s="67">
        <f t="shared" si="112"/>
        <v>0.5215240000000001</v>
      </c>
      <c r="H211" s="67">
        <f t="shared" si="112"/>
        <v>0.69462700000000033</v>
      </c>
      <c r="I211" s="67">
        <f>I209+I210</f>
        <v>0.49730200000000013</v>
      </c>
      <c r="J211" s="67">
        <f>J209+J210</f>
        <v>0.53861599999999965</v>
      </c>
      <c r="K211" s="67">
        <f>K209+K210</f>
        <v>0.94535100000000116</v>
      </c>
      <c r="L211" s="72">
        <f t="shared" ref="L211:P211" si="113">L209+L210</f>
        <v>2.7945932671521332</v>
      </c>
      <c r="M211" s="72">
        <f t="shared" si="113"/>
        <v>5.3474395319826886</v>
      </c>
      <c r="N211" s="72">
        <f t="shared" si="113"/>
        <v>8.8497575805568811</v>
      </c>
      <c r="O211" s="72">
        <f t="shared" si="113"/>
        <v>13.539737152154988</v>
      </c>
      <c r="P211" s="72">
        <f t="shared" si="113"/>
        <v>19.783128482117888</v>
      </c>
    </row>
    <row r="212" spans="2:16" ht="18.75" x14ac:dyDescent="0.4">
      <c r="B212" s="44"/>
      <c r="C212" s="108"/>
      <c r="D212" s="131"/>
      <c r="E212" s="131"/>
      <c r="F212" s="131"/>
      <c r="G212" s="131"/>
      <c r="H212" s="131"/>
      <c r="I212" s="131"/>
      <c r="J212" s="131"/>
      <c r="K212" s="131"/>
      <c r="L212" s="131">
        <f t="shared" ref="L212:P212" si="114">+L211-L132</f>
        <v>0</v>
      </c>
      <c r="M212" s="131">
        <f t="shared" si="114"/>
        <v>0</v>
      </c>
      <c r="N212" s="131">
        <f t="shared" si="114"/>
        <v>0</v>
      </c>
      <c r="O212" s="131">
        <f t="shared" si="114"/>
        <v>0</v>
      </c>
      <c r="P212" s="131">
        <f t="shared" si="114"/>
        <v>0</v>
      </c>
    </row>
    <row r="213" spans="2:16" x14ac:dyDescent="0.25">
      <c r="B213" s="50" t="s">
        <v>26</v>
      </c>
      <c r="C213" s="38">
        <f>+SUM(C214:C215)</f>
        <v>0</v>
      </c>
      <c r="D213" s="38">
        <f>+SUM(D214:D215)</f>
        <v>0</v>
      </c>
      <c r="E213" s="38">
        <f t="shared" ref="E213:J213" si="115">+SUM(E214:E215)</f>
        <v>1.9824730000000002</v>
      </c>
      <c r="F213" s="38">
        <f t="shared" si="115"/>
        <v>2.2690090000000001</v>
      </c>
      <c r="G213" s="38">
        <f t="shared" si="115"/>
        <v>1.7195399999999998</v>
      </c>
      <c r="H213" s="38">
        <f t="shared" si="115"/>
        <v>1.5706180000000001</v>
      </c>
      <c r="I213" s="38">
        <f>+SUM(I214:I215)</f>
        <v>1.514175</v>
      </c>
      <c r="J213" s="38">
        <f t="shared" si="115"/>
        <v>1.1386829999999999</v>
      </c>
      <c r="K213" s="38">
        <f t="shared" ref="K213" si="116">+SUM(K214:K215)</f>
        <v>0.68509500000000001</v>
      </c>
      <c r="L213" s="23">
        <f t="shared" ref="L213:P213" si="117">+SUM(L214:L215)</f>
        <v>0.68509500000000001</v>
      </c>
      <c r="M213" s="23">
        <f t="shared" si="117"/>
        <v>0.68509500000000001</v>
      </c>
      <c r="N213" s="23">
        <f t="shared" si="117"/>
        <v>0.68509500000000001</v>
      </c>
      <c r="O213" s="23">
        <f t="shared" si="117"/>
        <v>0.68509500000000001</v>
      </c>
      <c r="P213" s="23">
        <f t="shared" si="117"/>
        <v>0.68509500000000001</v>
      </c>
    </row>
    <row r="214" spans="2:16" x14ac:dyDescent="0.25">
      <c r="B214" s="47" t="s">
        <v>112</v>
      </c>
      <c r="C214" s="46"/>
      <c r="D214" s="46"/>
      <c r="E214" s="46">
        <f t="shared" ref="E214:P214" si="118">+E152+E157</f>
        <v>1.9824730000000002</v>
      </c>
      <c r="F214" s="46">
        <f t="shared" si="118"/>
        <v>2.2690090000000001</v>
      </c>
      <c r="G214" s="46">
        <f t="shared" si="118"/>
        <v>1.7195399999999998</v>
      </c>
      <c r="H214" s="46">
        <f t="shared" si="118"/>
        <v>1.5706180000000001</v>
      </c>
      <c r="I214" s="46">
        <f t="shared" si="118"/>
        <v>1.514175</v>
      </c>
      <c r="J214" s="46">
        <f t="shared" si="118"/>
        <v>1.1386829999999999</v>
      </c>
      <c r="K214" s="46">
        <f t="shared" ref="K214" si="119">+K152+K157</f>
        <v>0.68509500000000001</v>
      </c>
      <c r="L214" s="48">
        <f t="shared" si="118"/>
        <v>0.68509500000000001</v>
      </c>
      <c r="M214" s="48">
        <f t="shared" si="118"/>
        <v>0.68509500000000001</v>
      </c>
      <c r="N214" s="48">
        <f t="shared" si="118"/>
        <v>0.68509500000000001</v>
      </c>
      <c r="O214" s="48">
        <f t="shared" si="118"/>
        <v>0.68509500000000001</v>
      </c>
      <c r="P214" s="48">
        <f t="shared" si="118"/>
        <v>0.68509500000000001</v>
      </c>
    </row>
    <row r="215" spans="2:16" x14ac:dyDescent="0.25">
      <c r="B215" s="47" t="s">
        <v>133</v>
      </c>
      <c r="C215" s="63"/>
      <c r="D215" s="63"/>
      <c r="E215" s="63"/>
      <c r="F215" s="63"/>
      <c r="G215" s="63"/>
      <c r="H215" s="63"/>
      <c r="I215" s="63"/>
      <c r="J215" s="63"/>
      <c r="K215" s="63"/>
      <c r="L215" s="76"/>
      <c r="M215" s="76"/>
      <c r="N215" s="76"/>
      <c r="O215" s="76"/>
      <c r="P215" s="76"/>
    </row>
    <row r="216" spans="2:16" x14ac:dyDescent="0.25">
      <c r="B216" s="50" t="s">
        <v>27</v>
      </c>
      <c r="C216" s="38">
        <f>+C217</f>
        <v>0</v>
      </c>
      <c r="D216" s="38">
        <f t="shared" ref="D216:P216" si="120">+D217</f>
        <v>0</v>
      </c>
      <c r="E216" s="38">
        <f t="shared" si="120"/>
        <v>0.24476700000000001</v>
      </c>
      <c r="F216" s="38">
        <f t="shared" si="120"/>
        <v>0.207287</v>
      </c>
      <c r="G216" s="38">
        <f t="shared" si="120"/>
        <v>0.52152600000000005</v>
      </c>
      <c r="H216" s="38">
        <f t="shared" si="120"/>
        <v>0.69462699999999999</v>
      </c>
      <c r="I216" s="38">
        <f t="shared" si="120"/>
        <v>0.49730200000000002</v>
      </c>
      <c r="J216" s="38">
        <f t="shared" si="120"/>
        <v>0.53861700000000001</v>
      </c>
      <c r="K216" s="38">
        <f t="shared" si="120"/>
        <v>0.94535199999999997</v>
      </c>
      <c r="L216" s="23">
        <f t="shared" si="120"/>
        <v>2.7945932671521332</v>
      </c>
      <c r="M216" s="23">
        <f t="shared" si="120"/>
        <v>5.3474395319826886</v>
      </c>
      <c r="N216" s="23">
        <f t="shared" si="120"/>
        <v>8.8497575805568811</v>
      </c>
      <c r="O216" s="23">
        <f t="shared" si="120"/>
        <v>13.539737152154988</v>
      </c>
      <c r="P216" s="23">
        <f t="shared" si="120"/>
        <v>19.783128482117888</v>
      </c>
    </row>
    <row r="217" spans="2:16" x14ac:dyDescent="0.25">
      <c r="B217" s="47" t="s">
        <v>12</v>
      </c>
      <c r="C217" s="63"/>
      <c r="D217" s="63"/>
      <c r="E217" s="63">
        <f t="shared" ref="E217:P217" si="121">+E132</f>
        <v>0.24476700000000001</v>
      </c>
      <c r="F217" s="63">
        <f t="shared" si="121"/>
        <v>0.207287</v>
      </c>
      <c r="G217" s="63">
        <f t="shared" si="121"/>
        <v>0.52152600000000005</v>
      </c>
      <c r="H217" s="63">
        <f t="shared" si="121"/>
        <v>0.69462699999999999</v>
      </c>
      <c r="I217" s="63">
        <f t="shared" si="121"/>
        <v>0.49730200000000002</v>
      </c>
      <c r="J217" s="63">
        <f t="shared" si="121"/>
        <v>0.53861700000000001</v>
      </c>
      <c r="K217" s="63">
        <f t="shared" ref="K217" si="122">+K132</f>
        <v>0.94535199999999997</v>
      </c>
      <c r="L217" s="76">
        <f t="shared" si="121"/>
        <v>2.7945932671521332</v>
      </c>
      <c r="M217" s="76">
        <f t="shared" si="121"/>
        <v>5.3474395319826886</v>
      </c>
      <c r="N217" s="76">
        <f t="shared" si="121"/>
        <v>8.8497575805568811</v>
      </c>
      <c r="O217" s="76">
        <f t="shared" si="121"/>
        <v>13.539737152154988</v>
      </c>
      <c r="P217" s="76">
        <f t="shared" si="121"/>
        <v>19.783128482117888</v>
      </c>
    </row>
    <row r="218" spans="2:16" x14ac:dyDescent="0.25">
      <c r="B218" s="50" t="s">
        <v>28</v>
      </c>
      <c r="C218" s="64">
        <f>+C213-C217</f>
        <v>0</v>
      </c>
      <c r="D218" s="64">
        <f t="shared" ref="D218:I218" si="123">+D213-D216</f>
        <v>0</v>
      </c>
      <c r="E218" s="64">
        <f t="shared" si="123"/>
        <v>1.7377060000000002</v>
      </c>
      <c r="F218" s="64">
        <f t="shared" si="123"/>
        <v>2.0617220000000001</v>
      </c>
      <c r="G218" s="64">
        <f t="shared" si="123"/>
        <v>1.1980139999999997</v>
      </c>
      <c r="H218" s="64">
        <f t="shared" si="123"/>
        <v>0.87599100000000008</v>
      </c>
      <c r="I218" s="64">
        <f t="shared" si="123"/>
        <v>1.0168729999999999</v>
      </c>
      <c r="J218" s="64">
        <f>+J213-J216</f>
        <v>0.60006599999999988</v>
      </c>
      <c r="K218" s="64">
        <f>+K213-K216</f>
        <v>-0.26025699999999996</v>
      </c>
      <c r="L218" s="73">
        <f t="shared" ref="L218:P218" si="124">+L213-L216</f>
        <v>-2.1094982671521332</v>
      </c>
      <c r="M218" s="73">
        <f t="shared" si="124"/>
        <v>-4.6623445319826882</v>
      </c>
      <c r="N218" s="73">
        <f t="shared" si="124"/>
        <v>-8.1646625805568807</v>
      </c>
      <c r="O218" s="73">
        <f t="shared" si="124"/>
        <v>-12.854642152154987</v>
      </c>
      <c r="P218" s="73">
        <f t="shared" si="124"/>
        <v>-19.098033482117888</v>
      </c>
    </row>
    <row r="219" spans="2:16" ht="18" x14ac:dyDescent="0.25">
      <c r="B219" s="19" t="s">
        <v>29</v>
      </c>
      <c r="C219" s="45"/>
      <c r="D219" s="130">
        <f>IFERROR((D218-C218)/C218,0)</f>
        <v>0</v>
      </c>
      <c r="E219" s="130">
        <f t="shared" ref="E219:K219" si="125">IFERROR((E218-D218)/D218,0)</f>
        <v>0</v>
      </c>
      <c r="F219" s="130">
        <f t="shared" si="125"/>
        <v>0.18646192163691661</v>
      </c>
      <c r="G219" s="130">
        <f t="shared" si="125"/>
        <v>-0.4189255389426898</v>
      </c>
      <c r="H219" s="130">
        <f t="shared" si="125"/>
        <v>-0.26879735963018769</v>
      </c>
      <c r="I219" s="130">
        <f t="shared" si="125"/>
        <v>0.16082585323365176</v>
      </c>
      <c r="J219" s="130">
        <f t="shared" si="125"/>
        <v>-0.40989091066436034</v>
      </c>
      <c r="K219" s="130">
        <f t="shared" si="125"/>
        <v>-1.4337139581312723</v>
      </c>
      <c r="L219" s="146">
        <f>IFERROR((L218-K218)/K218,0)</f>
        <v>7.1054429550487921</v>
      </c>
      <c r="M219" s="146">
        <f t="shared" ref="M219" si="126">IFERROR((M218-L218)/L218,0)</f>
        <v>1.210167509773284</v>
      </c>
      <c r="N219" s="146">
        <f t="shared" ref="N219" si="127">IFERROR((N218-M218)/M218,0)</f>
        <v>0.75119245790375166</v>
      </c>
      <c r="O219" s="146">
        <f t="shared" ref="O219" si="128">IFERROR((O218-N218)/N218,0)</f>
        <v>0.57442417556442615</v>
      </c>
      <c r="P219" s="146">
        <f t="shared" ref="P219" si="129">IFERROR((P218-O218)/O218,0)</f>
        <v>0.48569157010070801</v>
      </c>
    </row>
    <row r="220" spans="2:16" x14ac:dyDescent="0.25">
      <c r="C220" s="49"/>
      <c r="D220" s="49"/>
      <c r="E220" s="54"/>
      <c r="F220" s="54"/>
      <c r="G220" s="54"/>
      <c r="H220" s="54"/>
      <c r="I220" s="54"/>
      <c r="J220" s="54"/>
      <c r="K220" s="54"/>
      <c r="L220" s="54"/>
      <c r="M220" s="54"/>
      <c r="N220" s="54"/>
      <c r="O220" s="54"/>
      <c r="P220" s="54"/>
    </row>
    <row r="221" spans="2:16" x14ac:dyDescent="0.25">
      <c r="B221" s="47" t="s">
        <v>39</v>
      </c>
      <c r="C221" s="46">
        <f>+C213</f>
        <v>0</v>
      </c>
      <c r="D221" s="159">
        <f t="shared" ref="D221:J221" si="130">+D213</f>
        <v>0</v>
      </c>
      <c r="E221" s="159">
        <f t="shared" si="130"/>
        <v>1.9824730000000002</v>
      </c>
      <c r="F221" s="159">
        <f t="shared" si="130"/>
        <v>2.2690090000000001</v>
      </c>
      <c r="G221" s="159">
        <f t="shared" si="130"/>
        <v>1.7195399999999998</v>
      </c>
      <c r="H221" s="159">
        <f t="shared" si="130"/>
        <v>1.5706180000000001</v>
      </c>
      <c r="I221" s="159">
        <f t="shared" si="130"/>
        <v>1.514175</v>
      </c>
      <c r="J221" s="159">
        <f t="shared" si="130"/>
        <v>1.1386829999999999</v>
      </c>
      <c r="K221" s="159">
        <f t="shared" ref="K221" si="131">+K213</f>
        <v>0.68509500000000001</v>
      </c>
      <c r="L221" s="157">
        <f t="shared" ref="L221:P221" si="132">+L213</f>
        <v>0.68509500000000001</v>
      </c>
      <c r="M221" s="157">
        <f t="shared" si="132"/>
        <v>0.68509500000000001</v>
      </c>
      <c r="N221" s="157">
        <f t="shared" si="132"/>
        <v>0.68509500000000001</v>
      </c>
      <c r="O221" s="157">
        <f t="shared" si="132"/>
        <v>0.68509500000000001</v>
      </c>
      <c r="P221" s="157">
        <f t="shared" si="132"/>
        <v>0.68509500000000001</v>
      </c>
    </row>
    <row r="222" spans="2:16" x14ac:dyDescent="0.25">
      <c r="B222" s="47" t="s">
        <v>45</v>
      </c>
      <c r="C222" s="46">
        <f>+C218</f>
        <v>0</v>
      </c>
      <c r="D222" s="159">
        <f t="shared" ref="D222:J222" si="133">+D218</f>
        <v>0</v>
      </c>
      <c r="E222" s="159">
        <f t="shared" si="133"/>
        <v>1.7377060000000002</v>
      </c>
      <c r="F222" s="159">
        <f t="shared" si="133"/>
        <v>2.0617220000000001</v>
      </c>
      <c r="G222" s="159">
        <f t="shared" si="133"/>
        <v>1.1980139999999997</v>
      </c>
      <c r="H222" s="159">
        <f t="shared" si="133"/>
        <v>0.87599100000000008</v>
      </c>
      <c r="I222" s="159">
        <f t="shared" si="133"/>
        <v>1.0168729999999999</v>
      </c>
      <c r="J222" s="159">
        <f t="shared" si="133"/>
        <v>0.60006599999999988</v>
      </c>
      <c r="K222" s="159">
        <f t="shared" ref="K222" si="134">+K218</f>
        <v>-0.26025699999999996</v>
      </c>
      <c r="L222" s="157">
        <f t="shared" ref="L222:P222" si="135">+L218</f>
        <v>-2.1094982671521332</v>
      </c>
      <c r="M222" s="157">
        <f t="shared" si="135"/>
        <v>-4.6623445319826882</v>
      </c>
      <c r="N222" s="157">
        <f t="shared" si="135"/>
        <v>-8.1646625805568807</v>
      </c>
      <c r="O222" s="157">
        <f t="shared" si="135"/>
        <v>-12.854642152154987</v>
      </c>
      <c r="P222" s="157">
        <f t="shared" si="135"/>
        <v>-19.098033482117888</v>
      </c>
    </row>
    <row r="223" spans="2:16" x14ac:dyDescent="0.25">
      <c r="B223" s="47" t="s">
        <v>10</v>
      </c>
      <c r="C223" s="46">
        <f t="shared" ref="C223:J223" si="136">+C138</f>
        <v>0</v>
      </c>
      <c r="D223" s="159">
        <f t="shared" si="136"/>
        <v>5.933033</v>
      </c>
      <c r="E223" s="159">
        <f t="shared" si="136"/>
        <v>5.5206149999999994</v>
      </c>
      <c r="F223" s="159">
        <f t="shared" si="136"/>
        <v>4.5678580000000002</v>
      </c>
      <c r="G223" s="159">
        <f t="shared" si="136"/>
        <v>5.3116940000000001</v>
      </c>
      <c r="H223" s="159">
        <f t="shared" si="136"/>
        <v>5.8717569999999997</v>
      </c>
      <c r="I223" s="159">
        <f t="shared" si="136"/>
        <v>5.5251319999999993</v>
      </c>
      <c r="J223" s="159">
        <f t="shared" si="136"/>
        <v>5.6714970000000005</v>
      </c>
      <c r="K223" s="159">
        <f t="shared" ref="K223" si="137">+K138</f>
        <v>7.0833449999999996</v>
      </c>
      <c r="L223" s="157">
        <f t="shared" ref="L223:P223" si="138">+L138</f>
        <v>9.4294474774352821</v>
      </c>
      <c r="M223" s="157">
        <f t="shared" si="138"/>
        <v>13.365281704573466</v>
      </c>
      <c r="N223" s="157">
        <f t="shared" si="138"/>
        <v>18.699522412900983</v>
      </c>
      <c r="O223" s="157">
        <f t="shared" si="138"/>
        <v>25.791023581258269</v>
      </c>
      <c r="P223" s="157">
        <f t="shared" si="138"/>
        <v>35.155755826994401</v>
      </c>
    </row>
    <row r="224" spans="2:16" x14ac:dyDescent="0.25">
      <c r="B224" s="47" t="s">
        <v>40</v>
      </c>
      <c r="C224" s="46">
        <f t="shared" ref="C224:J224" si="139">+C151</f>
        <v>0</v>
      </c>
      <c r="D224" s="159">
        <f t="shared" si="139"/>
        <v>2.6454429999999998</v>
      </c>
      <c r="E224" s="159">
        <f t="shared" si="139"/>
        <v>2.4589670000000003</v>
      </c>
      <c r="F224" s="159">
        <f t="shared" si="139"/>
        <v>1.0580729999999998</v>
      </c>
      <c r="G224" s="159">
        <f t="shared" si="139"/>
        <v>2.2482880000000001</v>
      </c>
      <c r="H224" s="159">
        <f t="shared" si="139"/>
        <v>2.687338</v>
      </c>
      <c r="I224" s="159">
        <f t="shared" si="139"/>
        <v>2.449255</v>
      </c>
      <c r="J224" s="159">
        <f t="shared" si="139"/>
        <v>3.0696810000000001</v>
      </c>
      <c r="K224" s="159">
        <f t="shared" ref="K224" si="140">+K151</f>
        <v>4.2143990000000002</v>
      </c>
      <c r="L224" s="157">
        <f t="shared" ref="L224:P224" si="141">+L151</f>
        <v>6.7260106990906063</v>
      </c>
      <c r="M224" s="157">
        <f t="shared" si="141"/>
        <v>10.177104365772543</v>
      </c>
      <c r="N224" s="157">
        <f t="shared" si="141"/>
        <v>14.895795611106649</v>
      </c>
      <c r="O224" s="157">
        <f t="shared" si="141"/>
        <v>21.174148289388512</v>
      </c>
      <c r="P224" s="157">
        <f t="shared" si="141"/>
        <v>29.498910462671471</v>
      </c>
    </row>
    <row r="225" spans="2:16" x14ac:dyDescent="0.25">
      <c r="B225" s="47" t="s">
        <v>0</v>
      </c>
      <c r="C225" s="46">
        <f t="shared" ref="C225:J225" si="142">+C87</f>
        <v>0</v>
      </c>
      <c r="D225" s="159">
        <f t="shared" si="142"/>
        <v>1.4798610000000003</v>
      </c>
      <c r="E225" s="159">
        <f t="shared" si="142"/>
        <v>0.50381999999999905</v>
      </c>
      <c r="F225" s="159">
        <f t="shared" si="142"/>
        <v>-0.68050799999999989</v>
      </c>
      <c r="G225" s="159">
        <f t="shared" si="142"/>
        <v>1.9539320000000007</v>
      </c>
      <c r="H225" s="159">
        <f t="shared" si="142"/>
        <v>1.9818509999999991</v>
      </c>
      <c r="I225" s="159">
        <f t="shared" si="142"/>
        <v>0.847943</v>
      </c>
      <c r="J225" s="159">
        <f t="shared" si="142"/>
        <v>1.3483359999999995</v>
      </c>
      <c r="K225" s="159">
        <f t="shared" ref="K225" si="143">+K87</f>
        <v>2.0725400000000009</v>
      </c>
      <c r="L225" s="157">
        <f t="shared" ref="L225:P225" si="144">+L87</f>
        <v>3.7686397750396323</v>
      </c>
      <c r="M225" s="157">
        <f t="shared" si="144"/>
        <v>5.0747568788981141</v>
      </c>
      <c r="N225" s="157">
        <f t="shared" si="144"/>
        <v>6.8463258288383546</v>
      </c>
      <c r="O225" s="157">
        <f t="shared" si="144"/>
        <v>9.0406202112019756</v>
      </c>
      <c r="P225" s="157">
        <f t="shared" si="144"/>
        <v>11.92457153370222</v>
      </c>
    </row>
    <row r="226" spans="2:16" x14ac:dyDescent="0.25">
      <c r="B226" s="49"/>
    </row>
    <row r="227" spans="2:16" ht="15" customHeight="1" x14ac:dyDescent="0.25">
      <c r="B227" s="59" t="s">
        <v>41</v>
      </c>
      <c r="C227" s="113">
        <f>IFERROR(C221/C223,0)</f>
        <v>0</v>
      </c>
      <c r="D227" s="113">
        <f t="shared" ref="D227:J227" si="145">IFERROR(D221/D223,0)</f>
        <v>0</v>
      </c>
      <c r="E227" s="113">
        <f t="shared" si="145"/>
        <v>0.3591036505896536</v>
      </c>
      <c r="F227" s="113">
        <f t="shared" si="145"/>
        <v>0.49673369881463042</v>
      </c>
      <c r="G227" s="113">
        <f t="shared" si="145"/>
        <v>0.32372723278110521</v>
      </c>
      <c r="H227" s="113">
        <f t="shared" si="145"/>
        <v>0.26748688680406907</v>
      </c>
      <c r="I227" s="113">
        <f t="shared" si="145"/>
        <v>0.27405227603612009</v>
      </c>
      <c r="J227" s="113">
        <f t="shared" si="145"/>
        <v>0.2007729176265102</v>
      </c>
      <c r="K227" s="113">
        <f t="shared" ref="K227" si="146">IFERROR(K221/K223,0)</f>
        <v>9.6719134815542659E-2</v>
      </c>
      <c r="L227" s="115">
        <f t="shared" ref="L227:P227" si="147">IFERROR(L221/L223,0)</f>
        <v>7.2654840237398419E-2</v>
      </c>
      <c r="M227" s="115">
        <f t="shared" si="147"/>
        <v>5.1259301161274237E-2</v>
      </c>
      <c r="N227" s="115">
        <f t="shared" si="147"/>
        <v>3.6637031945123168E-2</v>
      </c>
      <c r="O227" s="115">
        <f t="shared" si="147"/>
        <v>2.6563311760059126E-2</v>
      </c>
      <c r="P227" s="115">
        <f t="shared" si="147"/>
        <v>1.9487420591138272E-2</v>
      </c>
    </row>
    <row r="228" spans="2:16" ht="15" customHeight="1" x14ac:dyDescent="0.25">
      <c r="B228" s="59" t="s">
        <v>42</v>
      </c>
      <c r="C228" s="113">
        <f>+IFERROR(C221/C224,0)</f>
        <v>0</v>
      </c>
      <c r="D228" s="113">
        <f t="shared" ref="D228:J228" si="148">+IFERROR(D221/D224,0)</f>
        <v>0</v>
      </c>
      <c r="E228" s="113">
        <f t="shared" si="148"/>
        <v>0.80622188097684921</v>
      </c>
      <c r="F228" s="113">
        <f t="shared" si="148"/>
        <v>2.1444730184023224</v>
      </c>
      <c r="G228" s="113">
        <f t="shared" si="148"/>
        <v>0.7648219445195632</v>
      </c>
      <c r="H228" s="113">
        <f t="shared" si="148"/>
        <v>0.58445123017647949</v>
      </c>
      <c r="I228" s="113">
        <f t="shared" si="148"/>
        <v>0.6182186011664772</v>
      </c>
      <c r="J228" s="113">
        <f t="shared" si="148"/>
        <v>0.37094505911200543</v>
      </c>
      <c r="K228" s="113">
        <f t="shared" ref="K228" si="149">+IFERROR(K221/K224,0)</f>
        <v>0.16256054540635567</v>
      </c>
      <c r="L228" s="115">
        <f t="shared" ref="L228:P228" si="150">+IFERROR(L221/L224,0)</f>
        <v>0.10185755429925626</v>
      </c>
      <c r="M228" s="115">
        <f t="shared" si="150"/>
        <v>6.7317281554476277E-2</v>
      </c>
      <c r="N228" s="115">
        <f t="shared" si="150"/>
        <v>4.5992508079875732E-2</v>
      </c>
      <c r="O228" s="115">
        <f t="shared" si="150"/>
        <v>3.2355256543817511E-2</v>
      </c>
      <c r="P228" s="115">
        <f t="shared" si="150"/>
        <v>2.3224417080316688E-2</v>
      </c>
    </row>
    <row r="229" spans="2:16" ht="15" customHeight="1" x14ac:dyDescent="0.25">
      <c r="B229" s="59" t="s">
        <v>51</v>
      </c>
      <c r="C229" s="114">
        <f>+IFERROR(C221/SUM(C221,C224),0)</f>
        <v>0</v>
      </c>
      <c r="D229" s="114">
        <f t="shared" ref="D229:J229" si="151">+IFERROR(D221/SUM(D221,D224),0)</f>
        <v>0</v>
      </c>
      <c r="E229" s="114">
        <f t="shared" si="151"/>
        <v>0.44635816311826798</v>
      </c>
      <c r="F229" s="114">
        <f t="shared" si="151"/>
        <v>0.68198168845853513</v>
      </c>
      <c r="G229" s="114">
        <f t="shared" si="151"/>
        <v>0.43337059973365777</v>
      </c>
      <c r="H229" s="114">
        <f t="shared" si="151"/>
        <v>0.36886665808665003</v>
      </c>
      <c r="I229" s="114">
        <f t="shared" si="151"/>
        <v>0.3820365188738038</v>
      </c>
      <c r="J229" s="114">
        <f t="shared" si="151"/>
        <v>0.27057616689050662</v>
      </c>
      <c r="K229" s="114">
        <f t="shared" ref="K229" si="152">+IFERROR(K221/SUM(K221,K224),0)</f>
        <v>0.13982974568394205</v>
      </c>
      <c r="L229" s="116">
        <f t="shared" ref="L229:P229" si="153">+IFERROR(L221/SUM(L221,L224),0)</f>
        <v>9.2441671704138001E-2</v>
      </c>
      <c r="M229" s="116">
        <f t="shared" si="153"/>
        <v>6.3071480915621606E-2</v>
      </c>
      <c r="N229" s="116">
        <f t="shared" si="153"/>
        <v>4.3970207936100798E-2</v>
      </c>
      <c r="O229" s="116">
        <f t="shared" si="153"/>
        <v>3.1341203852769083E-2</v>
      </c>
      <c r="P229" s="116">
        <f t="shared" si="153"/>
        <v>2.2697285847209918E-2</v>
      </c>
    </row>
    <row r="230" spans="2:16" ht="15" customHeight="1" x14ac:dyDescent="0.25">
      <c r="B230" s="59" t="s">
        <v>47</v>
      </c>
      <c r="C230" s="113">
        <f>IFERROR(C221/C225,0)</f>
        <v>0</v>
      </c>
      <c r="D230" s="113">
        <f t="shared" ref="D230:J230" si="154">IFERROR(D221/D225,0)</f>
        <v>0</v>
      </c>
      <c r="E230" s="113">
        <f t="shared" si="154"/>
        <v>3.9348834901353738</v>
      </c>
      <c r="F230" s="113">
        <f t="shared" si="154"/>
        <v>-3.3342870326285663</v>
      </c>
      <c r="G230" s="113">
        <f t="shared" si="154"/>
        <v>0.88004086119680691</v>
      </c>
      <c r="H230" s="113">
        <f t="shared" si="154"/>
        <v>0.79250054620655175</v>
      </c>
      <c r="I230" s="113">
        <f t="shared" si="154"/>
        <v>1.7857037560307709</v>
      </c>
      <c r="J230" s="113">
        <f t="shared" si="154"/>
        <v>0.84450982544410313</v>
      </c>
      <c r="K230" s="113">
        <f t="shared" ref="K230" si="155">IFERROR(K221/K225,0)</f>
        <v>0.33055815569301422</v>
      </c>
      <c r="L230" s="115">
        <f t="shared" ref="L230:P230" si="156">IFERROR(L221/L225,0)</f>
        <v>0.18178840135836419</v>
      </c>
      <c r="M230" s="115">
        <f t="shared" si="156"/>
        <v>0.13500055595742258</v>
      </c>
      <c r="N230" s="115">
        <f t="shared" si="156"/>
        <v>0.10006754237641112</v>
      </c>
      <c r="O230" s="115">
        <f t="shared" si="156"/>
        <v>7.5779646085687602E-2</v>
      </c>
      <c r="P230" s="115">
        <f t="shared" si="156"/>
        <v>5.7452378734424735E-2</v>
      </c>
    </row>
    <row r="231" spans="2:16" ht="15" customHeight="1" x14ac:dyDescent="0.25">
      <c r="B231" s="59" t="s">
        <v>48</v>
      </c>
      <c r="C231" s="113">
        <f>IFERROR(C222/C225,0)</f>
        <v>0</v>
      </c>
      <c r="D231" s="113">
        <f t="shared" ref="D231:J231" si="157">IFERROR(D222/D225,0)</f>
        <v>0</v>
      </c>
      <c r="E231" s="113">
        <f t="shared" si="157"/>
        <v>3.4490611726410294</v>
      </c>
      <c r="F231" s="113">
        <f t="shared" si="157"/>
        <v>-3.0296807678969246</v>
      </c>
      <c r="G231" s="113">
        <f t="shared" si="157"/>
        <v>0.61312983256326181</v>
      </c>
      <c r="H231" s="113">
        <f t="shared" si="157"/>
        <v>0.44200648787421482</v>
      </c>
      <c r="I231" s="113">
        <f t="shared" si="157"/>
        <v>1.1992232968489627</v>
      </c>
      <c r="J231" s="113">
        <f t="shared" si="157"/>
        <v>0.44504188866869987</v>
      </c>
      <c r="K231" s="113">
        <f t="shared" ref="K231" si="158">IFERROR(K222/K225,0)</f>
        <v>-0.12557393343433654</v>
      </c>
      <c r="L231" s="115">
        <f t="shared" ref="L231:P231" si="159">IFERROR(L222/L225,0)</f>
        <v>-0.55975057131321315</v>
      </c>
      <c r="M231" s="115">
        <f t="shared" si="159"/>
        <v>-0.91873259019947895</v>
      </c>
      <c r="N231" s="115">
        <f t="shared" si="159"/>
        <v>-1.1925612050430578</v>
      </c>
      <c r="O231" s="115">
        <f t="shared" si="159"/>
        <v>-1.4218761381245908</v>
      </c>
      <c r="P231" s="115">
        <f t="shared" si="159"/>
        <v>-1.6015697862301743</v>
      </c>
    </row>
    <row r="233" spans="2:16" s="3" customFormat="1" x14ac:dyDescent="0.25"/>
    <row r="234" spans="2:16" x14ac:dyDescent="0.25">
      <c r="L234" s="68"/>
      <c r="M234" s="68"/>
      <c r="N234" s="68"/>
      <c r="O234" s="68"/>
      <c r="P234" s="68"/>
    </row>
    <row r="235" spans="2:16" ht="30" x14ac:dyDescent="0.4">
      <c r="B235" s="22" t="s">
        <v>139</v>
      </c>
      <c r="C235" s="22"/>
      <c r="D235" s="22"/>
      <c r="E235" s="40"/>
      <c r="F235" s="40"/>
      <c r="G235" s="40"/>
      <c r="H235" s="40"/>
      <c r="I235" s="40"/>
      <c r="J235" s="40"/>
      <c r="K235" s="40"/>
      <c r="L235" s="68"/>
      <c r="M235" s="68"/>
      <c r="N235" s="68"/>
      <c r="O235" s="68"/>
      <c r="P235" s="68"/>
    </row>
    <row r="236" spans="2:16" x14ac:dyDescent="0.25">
      <c r="C236" s="40">
        <f>+C110</f>
        <v>0</v>
      </c>
      <c r="D236" s="40"/>
      <c r="E236" s="40"/>
      <c r="F236" s="40"/>
      <c r="G236" s="40"/>
      <c r="H236" s="40"/>
      <c r="I236" s="40"/>
      <c r="J236" s="40"/>
      <c r="K236" s="40"/>
    </row>
    <row r="237" spans="2:16" ht="22.5" x14ac:dyDescent="0.3">
      <c r="B237" s="16"/>
      <c r="C237" s="6">
        <v>2017</v>
      </c>
      <c r="D237" s="6">
        <v>2018</v>
      </c>
      <c r="E237" s="5">
        <v>2019</v>
      </c>
      <c r="F237" s="5">
        <v>2020</v>
      </c>
      <c r="G237" s="5">
        <v>2021</v>
      </c>
      <c r="H237" s="5">
        <v>2022</v>
      </c>
      <c r="I237" s="6">
        <v>2023</v>
      </c>
      <c r="J237" s="6">
        <v>2024</v>
      </c>
      <c r="K237" s="6">
        <v>2025</v>
      </c>
      <c r="L237" s="5" t="s">
        <v>46</v>
      </c>
      <c r="M237" s="5" t="s">
        <v>53</v>
      </c>
      <c r="N237" s="5" t="s">
        <v>86</v>
      </c>
      <c r="O237" s="5" t="s">
        <v>87</v>
      </c>
      <c r="P237" s="5" t="s">
        <v>181</v>
      </c>
    </row>
    <row r="238" spans="2:16" x14ac:dyDescent="0.25">
      <c r="B238" s="47" t="s">
        <v>30</v>
      </c>
      <c r="C238" s="77"/>
      <c r="D238" s="158">
        <v>0.55200000000000005</v>
      </c>
      <c r="E238" s="158">
        <v>0.3</v>
      </c>
      <c r="F238" s="158">
        <v>0.28000000000000003</v>
      </c>
      <c r="G238" s="158">
        <v>1.67</v>
      </c>
      <c r="H238" s="158">
        <v>1.3149999999999999</v>
      </c>
      <c r="I238" s="158">
        <v>0.74270000000000003</v>
      </c>
      <c r="J238" s="158">
        <v>0.67500000000000004</v>
      </c>
      <c r="K238" s="158">
        <v>0.99</v>
      </c>
      <c r="L238" s="157">
        <v>0.98</v>
      </c>
      <c r="M238" s="157">
        <f t="shared" ref="M238:P238" si="160">+L238</f>
        <v>0.98</v>
      </c>
      <c r="N238" s="157">
        <f t="shared" si="160"/>
        <v>0.98</v>
      </c>
      <c r="O238" s="157">
        <f t="shared" si="160"/>
        <v>0.98</v>
      </c>
      <c r="P238" s="157">
        <f t="shared" si="160"/>
        <v>0.98</v>
      </c>
    </row>
    <row r="239" spans="2:16" x14ac:dyDescent="0.25">
      <c r="B239" s="47" t="s">
        <v>107</v>
      </c>
      <c r="C239" s="77"/>
      <c r="D239" s="158"/>
      <c r="E239" s="158"/>
      <c r="F239" s="158"/>
      <c r="G239" s="158"/>
      <c r="H239" s="158"/>
      <c r="I239" s="158"/>
      <c r="J239" s="158"/>
      <c r="K239" s="158">
        <v>18.733847999999998</v>
      </c>
      <c r="L239" s="157">
        <f>+K239</f>
        <v>18.733847999999998</v>
      </c>
      <c r="M239" s="157">
        <f t="shared" ref="M239:P239" si="161">+L239</f>
        <v>18.733847999999998</v>
      </c>
      <c r="N239" s="157">
        <f t="shared" si="161"/>
        <v>18.733847999999998</v>
      </c>
      <c r="O239" s="157">
        <f t="shared" si="161"/>
        <v>18.733847999999998</v>
      </c>
      <c r="P239" s="157">
        <f t="shared" si="161"/>
        <v>18.733847999999998</v>
      </c>
    </row>
    <row r="240" spans="2:16" x14ac:dyDescent="0.25">
      <c r="B240" s="47" t="s">
        <v>31</v>
      </c>
      <c r="C240" s="46">
        <f>+C238*C239</f>
        <v>0</v>
      </c>
      <c r="D240" s="159">
        <f t="shared" ref="D240:J240" si="162">+D238*D239</f>
        <v>0</v>
      </c>
      <c r="E240" s="159">
        <f t="shared" si="162"/>
        <v>0</v>
      </c>
      <c r="F240" s="159">
        <f t="shared" si="162"/>
        <v>0</v>
      </c>
      <c r="G240" s="159">
        <f t="shared" si="162"/>
        <v>0</v>
      </c>
      <c r="H240" s="159">
        <f t="shared" si="162"/>
        <v>0</v>
      </c>
      <c r="I240" s="159">
        <f t="shared" si="162"/>
        <v>0</v>
      </c>
      <c r="J240" s="159">
        <f t="shared" si="162"/>
        <v>0</v>
      </c>
      <c r="K240" s="159">
        <f t="shared" ref="K240" si="163">+K238*K239</f>
        <v>18.546509519999997</v>
      </c>
      <c r="L240" s="157">
        <f t="shared" ref="L240:P240" si="164">+L238*L239</f>
        <v>18.35917104</v>
      </c>
      <c r="M240" s="157">
        <f t="shared" si="164"/>
        <v>18.35917104</v>
      </c>
      <c r="N240" s="157">
        <f t="shared" si="164"/>
        <v>18.35917104</v>
      </c>
      <c r="O240" s="157">
        <f t="shared" si="164"/>
        <v>18.35917104</v>
      </c>
      <c r="P240" s="157">
        <f t="shared" si="164"/>
        <v>18.35917104</v>
      </c>
    </row>
    <row r="241" spans="1:16338" x14ac:dyDescent="0.25">
      <c r="B241" s="47" t="s">
        <v>98</v>
      </c>
      <c r="C241" s="77">
        <f>+C218</f>
        <v>0</v>
      </c>
      <c r="D241" s="158">
        <f t="shared" ref="D241:J241" si="165">+D218</f>
        <v>0</v>
      </c>
      <c r="E241" s="158">
        <f t="shared" si="165"/>
        <v>1.7377060000000002</v>
      </c>
      <c r="F241" s="158">
        <f t="shared" si="165"/>
        <v>2.0617220000000001</v>
      </c>
      <c r="G241" s="158">
        <f t="shared" si="165"/>
        <v>1.1980139999999997</v>
      </c>
      <c r="H241" s="158">
        <f t="shared" si="165"/>
        <v>0.87599100000000008</v>
      </c>
      <c r="I241" s="158">
        <f t="shared" si="165"/>
        <v>1.0168729999999999</v>
      </c>
      <c r="J241" s="158">
        <f t="shared" si="165"/>
        <v>0.60006599999999988</v>
      </c>
      <c r="K241" s="158">
        <f t="shared" ref="K241" si="166">+K218</f>
        <v>-0.26025699999999996</v>
      </c>
      <c r="L241" s="160">
        <f t="shared" ref="L241:P241" si="167">+L218</f>
        <v>-2.1094982671521332</v>
      </c>
      <c r="M241" s="160">
        <f t="shared" si="167"/>
        <v>-4.6623445319826882</v>
      </c>
      <c r="N241" s="160">
        <f t="shared" si="167"/>
        <v>-8.1646625805568807</v>
      </c>
      <c r="O241" s="160">
        <f t="shared" si="167"/>
        <v>-12.854642152154987</v>
      </c>
      <c r="P241" s="160">
        <f t="shared" si="167"/>
        <v>-19.098033482117888</v>
      </c>
    </row>
    <row r="242" spans="1:16338" x14ac:dyDescent="0.25">
      <c r="B242" s="129" t="s">
        <v>131</v>
      </c>
      <c r="C242" s="77">
        <f t="shared" ref="C242:P242" si="168">+C150</f>
        <v>0</v>
      </c>
      <c r="D242" s="158">
        <f t="shared" si="168"/>
        <v>-7.1411000000000002E-2</v>
      </c>
      <c r="E242" s="158">
        <f t="shared" si="168"/>
        <v>-7.6508000000000007E-2</v>
      </c>
      <c r="F242" s="158">
        <f t="shared" si="168"/>
        <v>-0.115317</v>
      </c>
      <c r="G242" s="158">
        <f t="shared" si="168"/>
        <v>-3.9136999999999998E-2</v>
      </c>
      <c r="H242" s="158">
        <f t="shared" si="168"/>
        <v>0</v>
      </c>
      <c r="I242" s="158">
        <f t="shared" si="168"/>
        <v>0</v>
      </c>
      <c r="J242" s="158">
        <f t="shared" si="168"/>
        <v>0</v>
      </c>
      <c r="K242" s="158">
        <f t="shared" ref="K242" si="169">+K150</f>
        <v>0</v>
      </c>
      <c r="L242" s="160">
        <f t="shared" si="168"/>
        <v>0</v>
      </c>
      <c r="M242" s="160">
        <f t="shared" si="168"/>
        <v>0</v>
      </c>
      <c r="N242" s="160">
        <f t="shared" si="168"/>
        <v>0</v>
      </c>
      <c r="O242" s="160">
        <f t="shared" si="168"/>
        <v>0</v>
      </c>
      <c r="P242" s="160">
        <f t="shared" si="168"/>
        <v>0</v>
      </c>
    </row>
    <row r="243" spans="1:16338" x14ac:dyDescent="0.25">
      <c r="B243" s="47" t="s">
        <v>99</v>
      </c>
      <c r="C243" s="77">
        <f>-C128</f>
        <v>0</v>
      </c>
      <c r="D243" s="158"/>
      <c r="E243" s="158"/>
      <c r="F243" s="158"/>
      <c r="G243" s="158"/>
      <c r="H243" s="158"/>
      <c r="I243" s="158"/>
      <c r="J243" s="158"/>
      <c r="K243" s="158"/>
      <c r="L243" s="160"/>
      <c r="M243" s="160"/>
      <c r="N243" s="160"/>
      <c r="O243" s="160"/>
      <c r="P243" s="160"/>
    </row>
    <row r="244" spans="1:16338" x14ac:dyDescent="0.25">
      <c r="B244" s="47" t="s">
        <v>100</v>
      </c>
      <c r="C244" s="77">
        <f>+SUM(C240:C243)</f>
        <v>0</v>
      </c>
      <c r="D244" s="158">
        <f t="shared" ref="D244:P244" si="170">+SUM(D240:D243)</f>
        <v>-7.1411000000000002E-2</v>
      </c>
      <c r="E244" s="158">
        <f t="shared" si="170"/>
        <v>1.6611980000000002</v>
      </c>
      <c r="F244" s="158">
        <f t="shared" si="170"/>
        <v>1.9464049999999999</v>
      </c>
      <c r="G244" s="158">
        <f t="shared" si="170"/>
        <v>1.1588769999999997</v>
      </c>
      <c r="H244" s="158">
        <f t="shared" si="170"/>
        <v>0.87599100000000008</v>
      </c>
      <c r="I244" s="158">
        <f t="shared" si="170"/>
        <v>1.0168729999999999</v>
      </c>
      <c r="J244" s="158">
        <f t="shared" si="170"/>
        <v>0.60006599999999988</v>
      </c>
      <c r="K244" s="158">
        <f t="shared" ref="K244" si="171">+SUM(K240:K243)</f>
        <v>18.286252519999998</v>
      </c>
      <c r="L244" s="160">
        <f>+SUM(L240:L243)</f>
        <v>16.249672772847866</v>
      </c>
      <c r="M244" s="160">
        <f t="shared" si="170"/>
        <v>13.696826508017311</v>
      </c>
      <c r="N244" s="160">
        <f t="shared" si="170"/>
        <v>10.194508459443119</v>
      </c>
      <c r="O244" s="160">
        <f t="shared" si="170"/>
        <v>5.5045288878450123</v>
      </c>
      <c r="P244" s="160">
        <f t="shared" si="170"/>
        <v>-0.73886244211788821</v>
      </c>
    </row>
    <row r="245" spans="1:16338" x14ac:dyDescent="0.25">
      <c r="B245" s="47"/>
      <c r="C245" s="20"/>
      <c r="D245" s="20"/>
      <c r="E245" s="20"/>
      <c r="F245" s="20"/>
      <c r="G245" s="20"/>
      <c r="H245" s="20"/>
      <c r="I245" s="20"/>
      <c r="J245" s="20"/>
      <c r="K245" s="20"/>
      <c r="L245" s="36"/>
      <c r="M245" s="36"/>
      <c r="N245" s="36"/>
      <c r="O245" s="36"/>
      <c r="P245" s="36"/>
    </row>
    <row r="246" spans="1:16338" s="60" customFormat="1" ht="15" customHeight="1" x14ac:dyDescent="0.25">
      <c r="B246" s="59" t="s">
        <v>33</v>
      </c>
      <c r="C246" s="118">
        <f t="shared" ref="C246:P246" si="172">IFERROR(C240/C106,0)</f>
        <v>0</v>
      </c>
      <c r="D246" s="118"/>
      <c r="E246" s="118"/>
      <c r="F246" s="118"/>
      <c r="G246" s="118"/>
      <c r="H246" s="118"/>
      <c r="I246" s="118"/>
      <c r="J246" s="118"/>
      <c r="K246" s="118"/>
      <c r="L246" s="119">
        <f t="shared" si="172"/>
        <v>7.3097171217379708</v>
      </c>
      <c r="M246" s="119">
        <f t="shared" si="172"/>
        <v>5.3198124459054386</v>
      </c>
      <c r="N246" s="119">
        <f t="shared" si="172"/>
        <v>3.8907336982799512</v>
      </c>
      <c r="O246" s="119">
        <f t="shared" si="172"/>
        <v>2.9242019333364655</v>
      </c>
      <c r="P246" s="119">
        <f t="shared" si="172"/>
        <v>2.2053688331086416</v>
      </c>
    </row>
    <row r="247" spans="1:16338" s="60" customFormat="1" ht="15" customHeight="1" x14ac:dyDescent="0.25">
      <c r="B247" s="59" t="s">
        <v>34</v>
      </c>
      <c r="C247" s="118">
        <f t="shared" ref="C247" si="173">IFERROR(C244/C87,0)</f>
        <v>0</v>
      </c>
      <c r="D247" s="118">
        <f>IFERROR(D244/D225,0)</f>
        <v>-4.8255207752620002E-2</v>
      </c>
      <c r="E247" s="118">
        <f t="shared" ref="E247:J247" si="174">IFERROR(E244/E225,0)</f>
        <v>3.2972053511174693</v>
      </c>
      <c r="F247" s="118">
        <f t="shared" si="174"/>
        <v>-2.8602235388856565</v>
      </c>
      <c r="G247" s="118">
        <f t="shared" si="174"/>
        <v>0.59309996458423286</v>
      </c>
      <c r="H247" s="118">
        <f t="shared" si="174"/>
        <v>0.44200648787421482</v>
      </c>
      <c r="I247" s="118">
        <f t="shared" si="174"/>
        <v>1.1992232968489627</v>
      </c>
      <c r="J247" s="118">
        <f t="shared" si="174"/>
        <v>0.44504188866869987</v>
      </c>
      <c r="K247" s="118">
        <f t="shared" ref="K247" si="175">IFERROR(K244/K225,0)</f>
        <v>8.8231119881884013</v>
      </c>
      <c r="L247" s="119">
        <f t="shared" ref="L247:P247" si="176">IFERROR(L244/L225,0)</f>
        <v>4.3118137425795702</v>
      </c>
      <c r="M247" s="119">
        <f t="shared" si="176"/>
        <v>2.6990113684010244</v>
      </c>
      <c r="N247" s="119">
        <f t="shared" si="176"/>
        <v>1.4890480988359365</v>
      </c>
      <c r="O247" s="119">
        <f t="shared" si="176"/>
        <v>0.6088662900609968</v>
      </c>
      <c r="P247" s="119">
        <f t="shared" si="176"/>
        <v>-6.1961340919432908E-2</v>
      </c>
    </row>
    <row r="248" spans="1:16338" s="60" customFormat="1" ht="15" customHeight="1" x14ac:dyDescent="0.25">
      <c r="B248" s="59" t="s">
        <v>49</v>
      </c>
      <c r="C248" s="118">
        <f t="shared" ref="C248:P248" si="177">IFERROR(C244/C93,0)</f>
        <v>0</v>
      </c>
      <c r="D248" s="118">
        <f t="shared" si="177"/>
        <v>-0.10557510348905969</v>
      </c>
      <c r="E248" s="118">
        <f t="shared" si="177"/>
        <v>-31.447788883840097</v>
      </c>
      <c r="F248" s="118">
        <f t="shared" si="177"/>
        <v>-1.7438201784132032</v>
      </c>
      <c r="G248" s="118">
        <f t="shared" si="177"/>
        <v>0.74915024804094787</v>
      </c>
      <c r="H248" s="118">
        <f t="shared" si="177"/>
        <v>0.58367531327895017</v>
      </c>
      <c r="I248" s="118">
        <f t="shared" si="177"/>
        <v>3.846662782956058</v>
      </c>
      <c r="J248" s="118">
        <f t="shared" si="177"/>
        <v>0.51429056277768648</v>
      </c>
      <c r="K248" s="118">
        <f t="shared" ref="K248" si="178">IFERROR(K244/K93,0)</f>
        <v>9.9126018946761238</v>
      </c>
      <c r="L248" s="119">
        <f>IFERROR(L244/L93,0)</f>
        <v>4.7642442567930203</v>
      </c>
      <c r="M248" s="119">
        <f t="shared" si="177"/>
        <v>2.9370913345312903</v>
      </c>
      <c r="N248" s="119">
        <f t="shared" si="177"/>
        <v>1.6045428515586408</v>
      </c>
      <c r="O248" s="119">
        <f t="shared" si="177"/>
        <v>0.6527307826386336</v>
      </c>
      <c r="P248" s="119">
        <f t="shared" si="177"/>
        <v>-6.619668563336234E-2</v>
      </c>
    </row>
    <row r="249" spans="1:16338" s="60" customFormat="1" ht="15" customHeight="1" x14ac:dyDescent="0.25">
      <c r="B249" s="59" t="s">
        <v>35</v>
      </c>
      <c r="C249" s="120">
        <f t="shared" ref="C249:P249" si="179">IFERROR(C240/C151,0)</f>
        <v>0</v>
      </c>
      <c r="D249" s="120"/>
      <c r="E249" s="120"/>
      <c r="F249" s="120"/>
      <c r="G249" s="120"/>
      <c r="H249" s="120"/>
      <c r="I249" s="120"/>
      <c r="J249" s="120"/>
      <c r="K249" s="120"/>
      <c r="L249" s="121">
        <f t="shared" si="179"/>
        <v>2.7295780309243725</v>
      </c>
      <c r="M249" s="121">
        <f t="shared" si="179"/>
        <v>1.8039680423977216</v>
      </c>
      <c r="N249" s="121">
        <f t="shared" si="179"/>
        <v>1.2325069112999225</v>
      </c>
      <c r="O249" s="121">
        <f t="shared" si="179"/>
        <v>0.86705593958651705</v>
      </c>
      <c r="P249" s="121">
        <f t="shared" si="179"/>
        <v>0.62236776721743914</v>
      </c>
    </row>
    <row r="250" spans="1:16338" s="60" customFormat="1" ht="15" customHeight="1" x14ac:dyDescent="0.25">
      <c r="B250" s="59" t="s">
        <v>36</v>
      </c>
      <c r="C250" s="122">
        <f t="shared" ref="C250:P250" si="180">IFERROR(C113/C238,0)</f>
        <v>0</v>
      </c>
      <c r="D250" s="122">
        <f t="shared" si="180"/>
        <v>0</v>
      </c>
      <c r="E250" s="122">
        <f t="shared" si="180"/>
        <v>0</v>
      </c>
      <c r="F250" s="122">
        <f t="shared" si="180"/>
        <v>0</v>
      </c>
      <c r="G250" s="122">
        <f t="shared" si="180"/>
        <v>0</v>
      </c>
      <c r="H250" s="122">
        <f t="shared" si="180"/>
        <v>0</v>
      </c>
      <c r="I250" s="122">
        <f t="shared" si="180"/>
        <v>0</v>
      </c>
      <c r="J250" s="122">
        <f t="shared" si="180"/>
        <v>0</v>
      </c>
      <c r="K250" s="122">
        <f t="shared" ref="K250" si="181">IFERROR(K113/K238,0)</f>
        <v>0</v>
      </c>
      <c r="L250" s="123">
        <f t="shared" si="180"/>
        <v>0</v>
      </c>
      <c r="M250" s="123">
        <f t="shared" si="180"/>
        <v>0</v>
      </c>
      <c r="N250" s="123">
        <f t="shared" si="180"/>
        <v>0</v>
      </c>
      <c r="O250" s="123">
        <f t="shared" si="180"/>
        <v>0</v>
      </c>
      <c r="P250" s="123">
        <f t="shared" si="180"/>
        <v>0</v>
      </c>
    </row>
    <row r="251" spans="1:16338" s="60" customFormat="1" ht="15" customHeight="1" x14ac:dyDescent="0.25">
      <c r="B251" s="59" t="s">
        <v>37</v>
      </c>
      <c r="C251" s="122">
        <f t="shared" ref="C251:K251" si="182">IFERROR(C105/AVERAGE(B149:C149),0)</f>
        <v>0</v>
      </c>
      <c r="D251" s="122">
        <f>IFERROR(D105/AVERAGE(C149:D149),0)</f>
        <v>0.33936236544179438</v>
      </c>
      <c r="E251" s="122">
        <f t="shared" si="182"/>
        <v>-0.10376158843058042</v>
      </c>
      <c r="F251" s="122">
        <f t="shared" si="182"/>
        <v>-1.0176428637871693</v>
      </c>
      <c r="G251" s="122">
        <f t="shared" si="182"/>
        <v>0.74067120028085909</v>
      </c>
      <c r="H251" s="122">
        <f t="shared" si="182"/>
        <v>0.54087440949448207</v>
      </c>
      <c r="I251" s="122">
        <f t="shared" si="182"/>
        <v>-6.9044987601704064E-2</v>
      </c>
      <c r="J251" s="122">
        <f t="shared" si="182"/>
        <v>5.3649471564808732E-2</v>
      </c>
      <c r="K251" s="122">
        <f t="shared" si="182"/>
        <v>0.40011010312901585</v>
      </c>
      <c r="L251" s="123">
        <f>IFERROR(L105/AVERAGE(K149:L149),0)</f>
        <v>0.45914399335508932</v>
      </c>
      <c r="M251" s="123">
        <f t="shared" ref="M251" si="183">IFERROR(M105/AVERAGE(L149:M149),0)</f>
        <v>0.40833818541007216</v>
      </c>
      <c r="N251" s="123">
        <f t="shared" ref="N251" si="184">IFERROR(N105/AVERAGE(M149:N149),0)</f>
        <v>0.37639772421103401</v>
      </c>
      <c r="O251" s="123">
        <f t="shared" ref="O251" si="185">IFERROR(O105/AVERAGE(N149:O149),0)</f>
        <v>0.34812101153257824</v>
      </c>
      <c r="P251" s="123">
        <f t="shared" ref="P251" si="186">IFERROR(P105/AVERAGE(O149:P149),0)</f>
        <v>0.32856758120781637</v>
      </c>
    </row>
    <row r="252" spans="1:16338" ht="18.75" x14ac:dyDescent="0.4">
      <c r="C252" s="55"/>
      <c r="D252" s="55"/>
      <c r="E252" s="55"/>
      <c r="F252" s="55"/>
      <c r="G252" s="55"/>
      <c r="H252" s="55"/>
      <c r="I252" s="55"/>
      <c r="J252" s="55"/>
      <c r="K252" s="55"/>
      <c r="L252" s="55"/>
      <c r="M252" s="55"/>
      <c r="N252" s="55"/>
      <c r="O252" s="55"/>
      <c r="P252" s="55"/>
    </row>
    <row r="254" spans="1:16338" x14ac:dyDescent="0.25">
      <c r="A254" s="3"/>
      <c r="B254" s="3"/>
      <c r="C254" s="3"/>
      <c r="D254" s="3"/>
      <c r="E254" s="3"/>
      <c r="F254" s="3"/>
      <c r="G254" s="3"/>
      <c r="H254" s="3"/>
      <c r="I254" s="26"/>
      <c r="J254" s="26"/>
      <c r="K254" s="26"/>
      <c r="L254" s="26"/>
      <c r="M254" s="26"/>
      <c r="N254" s="26"/>
      <c r="O254" s="26"/>
      <c r="P254" s="26"/>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3"/>
      <c r="DD254" s="3"/>
      <c r="DE254" s="3"/>
      <c r="DF254" s="3"/>
      <c r="DG254" s="3"/>
      <c r="DH254" s="3"/>
      <c r="DI254" s="3"/>
      <c r="DJ254" s="3"/>
      <c r="DK254" s="3"/>
      <c r="DL254" s="3"/>
      <c r="DM254" s="3"/>
      <c r="DN254" s="3"/>
      <c r="DO254" s="3"/>
      <c r="DP254" s="3"/>
      <c r="DQ254" s="3"/>
      <c r="DR254" s="3"/>
      <c r="DS254" s="3"/>
      <c r="DT254" s="3"/>
      <c r="DU254" s="3"/>
      <c r="DV254" s="3"/>
      <c r="DW254" s="3"/>
      <c r="DX254" s="3"/>
      <c r="DY254" s="3"/>
      <c r="DZ254" s="3"/>
      <c r="EA254" s="3"/>
      <c r="EB254" s="3"/>
      <c r="EC254" s="3"/>
      <c r="ED254" s="3"/>
      <c r="EE254" s="3"/>
      <c r="EF254" s="3"/>
      <c r="EG254" s="3"/>
      <c r="EH254" s="3"/>
      <c r="EI254" s="3"/>
      <c r="EJ254" s="3"/>
      <c r="EK254" s="3"/>
      <c r="EL254" s="3"/>
      <c r="EM254" s="3"/>
      <c r="EN254" s="3"/>
      <c r="EO254" s="3"/>
      <c r="EP254" s="3"/>
      <c r="EQ254" s="3"/>
      <c r="ER254" s="3"/>
      <c r="ES254" s="3"/>
      <c r="ET254" s="3"/>
      <c r="EU254" s="3"/>
      <c r="EV254" s="3"/>
      <c r="EW254" s="3"/>
      <c r="EX254" s="3"/>
      <c r="EY254" s="3"/>
      <c r="EZ254" s="3"/>
      <c r="FA254" s="3"/>
      <c r="FB254" s="3"/>
      <c r="FC254" s="3"/>
      <c r="FD254" s="3"/>
      <c r="FE254" s="3"/>
      <c r="FF254" s="3"/>
      <c r="FG254" s="3"/>
      <c r="FH254" s="3"/>
      <c r="FI254" s="3"/>
      <c r="FJ254" s="3"/>
      <c r="FK254" s="3"/>
      <c r="FL254" s="3"/>
      <c r="FM254" s="3"/>
      <c r="FN254" s="3"/>
      <c r="FO254" s="3"/>
      <c r="FP254" s="3"/>
      <c r="FQ254" s="3"/>
      <c r="FR254" s="3"/>
      <c r="FS254" s="3"/>
      <c r="FT254" s="3"/>
      <c r="FU254" s="3"/>
      <c r="FV254" s="3"/>
      <c r="FW254" s="3"/>
      <c r="FX254" s="3"/>
      <c r="FY254" s="3"/>
      <c r="FZ254" s="3"/>
      <c r="GA254" s="3"/>
      <c r="GB254" s="3"/>
      <c r="GC254" s="3"/>
      <c r="GD254" s="3"/>
      <c r="GE254" s="3"/>
      <c r="GF254" s="3"/>
      <c r="GG254" s="3"/>
      <c r="GH254" s="3"/>
      <c r="GI254" s="3"/>
      <c r="GJ254" s="3"/>
      <c r="GK254" s="3"/>
      <c r="GL254" s="3"/>
      <c r="GM254" s="3"/>
      <c r="GN254" s="3"/>
      <c r="GO254" s="3"/>
      <c r="GP254" s="3"/>
      <c r="GQ254" s="3"/>
      <c r="GR254" s="3"/>
      <c r="GS254" s="3"/>
      <c r="GT254" s="3"/>
      <c r="GU254" s="3"/>
      <c r="GV254" s="3"/>
      <c r="GW254" s="3"/>
      <c r="GX254" s="3"/>
      <c r="GY254" s="3"/>
      <c r="GZ254" s="3"/>
      <c r="HA254" s="3"/>
      <c r="HB254" s="3"/>
      <c r="HC254" s="3"/>
      <c r="HD254" s="3"/>
      <c r="HE254" s="3"/>
      <c r="HF254" s="3"/>
      <c r="HG254" s="3"/>
      <c r="HH254" s="3"/>
      <c r="HI254" s="3"/>
      <c r="HJ254" s="3"/>
      <c r="HK254" s="3"/>
      <c r="HL254" s="3"/>
      <c r="HM254" s="3"/>
      <c r="HN254" s="3"/>
      <c r="HO254" s="3"/>
      <c r="HP254" s="3"/>
      <c r="HQ254" s="3"/>
      <c r="HR254" s="3"/>
      <c r="HS254" s="3"/>
      <c r="HT254" s="3"/>
      <c r="HU254" s="3"/>
      <c r="HV254" s="3"/>
      <c r="HW254" s="3"/>
      <c r="HX254" s="3"/>
      <c r="HY254" s="3"/>
      <c r="HZ254" s="3"/>
      <c r="IA254" s="3"/>
      <c r="IB254" s="3"/>
      <c r="IC254" s="3"/>
      <c r="ID254" s="3"/>
      <c r="IE254" s="3"/>
      <c r="IF254" s="3"/>
      <c r="IG254" s="3"/>
      <c r="IH254" s="3"/>
      <c r="II254" s="3"/>
      <c r="IJ254" s="3"/>
      <c r="IK254" s="3"/>
      <c r="IL254" s="3"/>
      <c r="IM254" s="3"/>
      <c r="IN254" s="3"/>
      <c r="IO254" s="3"/>
      <c r="IP254" s="3"/>
      <c r="IQ254" s="3"/>
      <c r="IR254" s="3"/>
      <c r="IS254" s="3"/>
      <c r="IT254" s="3"/>
      <c r="IU254" s="3"/>
      <c r="IV254" s="3"/>
      <c r="IW254" s="3"/>
      <c r="IX254" s="3"/>
      <c r="IY254" s="3"/>
      <c r="IZ254" s="3"/>
      <c r="JA254" s="3"/>
      <c r="JB254" s="3"/>
      <c r="JC254" s="3"/>
      <c r="JD254" s="3"/>
      <c r="JE254" s="3"/>
      <c r="JF254" s="3"/>
      <c r="JG254" s="3"/>
      <c r="JH254" s="3"/>
      <c r="JI254" s="3"/>
      <c r="JJ254" s="3"/>
      <c r="JK254" s="3"/>
      <c r="JL254" s="3"/>
      <c r="JM254" s="3"/>
      <c r="JN254" s="3"/>
      <c r="JO254" s="3"/>
      <c r="JP254" s="3"/>
      <c r="JQ254" s="3"/>
      <c r="JR254" s="3"/>
      <c r="JS254" s="3"/>
      <c r="JT254" s="3"/>
      <c r="JU254" s="3"/>
      <c r="JV254" s="3"/>
      <c r="JW254" s="3"/>
      <c r="JX254" s="3"/>
      <c r="JY254" s="3"/>
      <c r="JZ254" s="3"/>
      <c r="KA254" s="3"/>
      <c r="KB254" s="3"/>
      <c r="KC254" s="3"/>
      <c r="KD254" s="3"/>
      <c r="KE254" s="3"/>
      <c r="KF254" s="3"/>
      <c r="KG254" s="3"/>
      <c r="KH254" s="3"/>
      <c r="KI254" s="3"/>
      <c r="KJ254" s="3"/>
      <c r="KK254" s="3"/>
      <c r="KL254" s="3"/>
      <c r="KM254" s="3"/>
      <c r="KN254" s="3"/>
      <c r="KO254" s="3"/>
      <c r="KP254" s="3"/>
      <c r="KQ254" s="3"/>
      <c r="KR254" s="3"/>
      <c r="KS254" s="3"/>
      <c r="KT254" s="3"/>
      <c r="KU254" s="3"/>
      <c r="KV254" s="3"/>
      <c r="KW254" s="3"/>
      <c r="KX254" s="3"/>
      <c r="KY254" s="3"/>
      <c r="KZ254" s="3"/>
      <c r="LA254" s="3"/>
      <c r="LB254" s="3"/>
      <c r="LC254" s="3"/>
      <c r="LD254" s="3"/>
      <c r="LE254" s="3"/>
      <c r="LF254" s="3"/>
      <c r="LG254" s="3"/>
      <c r="LH254" s="3"/>
      <c r="LI254" s="3"/>
      <c r="LJ254" s="3"/>
      <c r="LK254" s="3"/>
      <c r="LL254" s="3"/>
      <c r="LM254" s="3"/>
      <c r="LN254" s="3"/>
      <c r="LO254" s="3"/>
      <c r="LP254" s="3"/>
      <c r="LQ254" s="3"/>
      <c r="LR254" s="3"/>
      <c r="LS254" s="3"/>
      <c r="LT254" s="3"/>
      <c r="LU254" s="3"/>
      <c r="LV254" s="3"/>
      <c r="LW254" s="3"/>
      <c r="LX254" s="3"/>
      <c r="LY254" s="3"/>
      <c r="LZ254" s="3"/>
      <c r="MA254" s="3"/>
      <c r="MB254" s="3"/>
      <c r="MC254" s="3"/>
      <c r="MD254" s="3"/>
      <c r="ME254" s="3"/>
      <c r="MF254" s="3"/>
      <c r="MG254" s="3"/>
      <c r="MH254" s="3"/>
      <c r="MI254" s="3"/>
      <c r="MJ254" s="3"/>
      <c r="MK254" s="3"/>
      <c r="ML254" s="3"/>
      <c r="MM254" s="3"/>
      <c r="MN254" s="3"/>
      <c r="MO254" s="3"/>
      <c r="MP254" s="3"/>
      <c r="MQ254" s="3"/>
      <c r="MR254" s="3"/>
      <c r="MS254" s="3"/>
      <c r="MT254" s="3"/>
      <c r="MU254" s="3"/>
      <c r="MV254" s="3"/>
      <c r="MW254" s="3"/>
      <c r="MX254" s="3"/>
      <c r="MY254" s="3"/>
      <c r="MZ254" s="3"/>
      <c r="NA254" s="3"/>
      <c r="NB254" s="3"/>
      <c r="NC254" s="3"/>
      <c r="ND254" s="3"/>
      <c r="NE254" s="3"/>
      <c r="NF254" s="3"/>
      <c r="NG254" s="3"/>
      <c r="NH254" s="3"/>
      <c r="NI254" s="3"/>
      <c r="NJ254" s="3"/>
      <c r="NK254" s="3"/>
      <c r="NL254" s="3"/>
      <c r="NM254" s="3"/>
      <c r="NN254" s="3"/>
      <c r="NO254" s="3"/>
      <c r="NP254" s="3"/>
      <c r="NQ254" s="3"/>
      <c r="NR254" s="3"/>
      <c r="NS254" s="3"/>
      <c r="NT254" s="3"/>
      <c r="NU254" s="3"/>
      <c r="NV254" s="3"/>
      <c r="NW254" s="3"/>
      <c r="NX254" s="3"/>
      <c r="NY254" s="3"/>
      <c r="NZ254" s="3"/>
      <c r="OA254" s="3"/>
      <c r="OB254" s="3"/>
      <c r="OC254" s="3"/>
      <c r="OD254" s="3"/>
      <c r="OE254" s="3"/>
      <c r="OF254" s="3"/>
      <c r="OG254" s="3"/>
      <c r="OH254" s="3"/>
      <c r="OI254" s="3"/>
      <c r="OJ254" s="3"/>
      <c r="OK254" s="3"/>
      <c r="OL254" s="3"/>
      <c r="OM254" s="3"/>
      <c r="ON254" s="3"/>
      <c r="OO254" s="3"/>
      <c r="OP254" s="3"/>
      <c r="OQ254" s="3"/>
      <c r="OR254" s="3"/>
      <c r="OS254" s="3"/>
      <c r="OT254" s="3"/>
      <c r="OU254" s="3"/>
      <c r="OV254" s="3"/>
      <c r="OW254" s="3"/>
      <c r="OX254" s="3"/>
      <c r="OY254" s="3"/>
      <c r="OZ254" s="3"/>
      <c r="PA254" s="3"/>
      <c r="PB254" s="3"/>
      <c r="PC254" s="3"/>
      <c r="PD254" s="3"/>
      <c r="PE254" s="3"/>
      <c r="PF254" s="3"/>
      <c r="PG254" s="3"/>
      <c r="PH254" s="3"/>
      <c r="PI254" s="3"/>
      <c r="PJ254" s="3"/>
      <c r="PK254" s="3"/>
      <c r="PL254" s="3"/>
      <c r="PM254" s="3"/>
      <c r="PN254" s="3"/>
      <c r="PO254" s="3"/>
      <c r="PP254" s="3"/>
      <c r="PQ254" s="3"/>
      <c r="PR254" s="3"/>
      <c r="PS254" s="3"/>
      <c r="PT254" s="3"/>
      <c r="PU254" s="3"/>
      <c r="PV254" s="3"/>
      <c r="PW254" s="3"/>
      <c r="PX254" s="3"/>
      <c r="PY254" s="3"/>
      <c r="PZ254" s="3"/>
      <c r="QA254" s="3"/>
      <c r="QB254" s="3"/>
      <c r="QC254" s="3"/>
      <c r="QD254" s="3"/>
      <c r="QE254" s="3"/>
      <c r="QF254" s="3"/>
      <c r="QG254" s="3"/>
      <c r="QH254" s="3"/>
      <c r="QI254" s="3"/>
      <c r="QJ254" s="3"/>
      <c r="QK254" s="3"/>
      <c r="QL254" s="3"/>
      <c r="QM254" s="3"/>
      <c r="QN254" s="3"/>
      <c r="QO254" s="3"/>
      <c r="QP254" s="3"/>
      <c r="QQ254" s="3"/>
      <c r="QR254" s="3"/>
      <c r="QS254" s="3"/>
      <c r="QT254" s="3"/>
      <c r="QU254" s="3"/>
      <c r="QV254" s="3"/>
      <c r="QW254" s="3"/>
      <c r="QX254" s="3"/>
      <c r="QY254" s="3"/>
      <c r="QZ254" s="3"/>
      <c r="RA254" s="3"/>
      <c r="RB254" s="3"/>
      <c r="RC254" s="3"/>
      <c r="RD254" s="3"/>
      <c r="RE254" s="3"/>
      <c r="RF254" s="3"/>
      <c r="RG254" s="3"/>
      <c r="RH254" s="3"/>
      <c r="RI254" s="3"/>
      <c r="RJ254" s="3"/>
      <c r="RK254" s="3"/>
      <c r="RL254" s="3"/>
      <c r="RM254" s="3"/>
      <c r="RN254" s="3"/>
      <c r="RO254" s="3"/>
      <c r="RP254" s="3"/>
      <c r="RQ254" s="3"/>
      <c r="RR254" s="3"/>
      <c r="RS254" s="3"/>
      <c r="RT254" s="3"/>
      <c r="RU254" s="3"/>
      <c r="RV254" s="3"/>
      <c r="RW254" s="3"/>
      <c r="RX254" s="3"/>
      <c r="RY254" s="3"/>
      <c r="RZ254" s="3"/>
      <c r="SA254" s="3"/>
      <c r="SB254" s="3"/>
      <c r="SC254" s="3"/>
      <c r="SD254" s="3"/>
      <c r="SE254" s="3"/>
      <c r="SF254" s="3"/>
      <c r="SG254" s="3"/>
      <c r="SH254" s="3"/>
      <c r="SI254" s="3"/>
      <c r="SJ254" s="3"/>
      <c r="SK254" s="3"/>
      <c r="SL254" s="3"/>
      <c r="SM254" s="3"/>
      <c r="SN254" s="3"/>
      <c r="SO254" s="3"/>
      <c r="SP254" s="3"/>
      <c r="SQ254" s="3"/>
      <c r="SR254" s="3"/>
      <c r="SS254" s="3"/>
      <c r="ST254" s="3"/>
      <c r="SU254" s="3"/>
      <c r="SV254" s="3"/>
      <c r="SW254" s="3"/>
      <c r="SX254" s="3"/>
      <c r="SY254" s="3"/>
      <c r="SZ254" s="3"/>
      <c r="TA254" s="3"/>
      <c r="TB254" s="3"/>
      <c r="TC254" s="3"/>
      <c r="TD254" s="3"/>
      <c r="TE254" s="3"/>
      <c r="TF254" s="3"/>
      <c r="TG254" s="3"/>
      <c r="TH254" s="3"/>
      <c r="TI254" s="3"/>
      <c r="TJ254" s="3"/>
      <c r="TK254" s="3"/>
      <c r="TL254" s="3"/>
      <c r="TM254" s="3"/>
      <c r="TN254" s="3"/>
      <c r="TO254" s="3"/>
      <c r="TP254" s="3"/>
      <c r="TQ254" s="3"/>
      <c r="TR254" s="3"/>
      <c r="TS254" s="3"/>
      <c r="TT254" s="3"/>
      <c r="TU254" s="3"/>
      <c r="TV254" s="3"/>
      <c r="TW254" s="3"/>
      <c r="TX254" s="3"/>
      <c r="TY254" s="3"/>
      <c r="TZ254" s="3"/>
      <c r="UA254" s="3"/>
      <c r="UB254" s="3"/>
      <c r="UC254" s="3"/>
      <c r="UD254" s="3"/>
      <c r="UE254" s="3"/>
      <c r="UF254" s="3"/>
      <c r="UG254" s="3"/>
      <c r="UH254" s="3"/>
      <c r="UI254" s="3"/>
      <c r="UJ254" s="3"/>
      <c r="UK254" s="3"/>
      <c r="UL254" s="3"/>
      <c r="UM254" s="3"/>
      <c r="UN254" s="3"/>
      <c r="UO254" s="3"/>
      <c r="UP254" s="3"/>
      <c r="UQ254" s="3"/>
      <c r="UR254" s="3"/>
      <c r="US254" s="3"/>
      <c r="UT254" s="3"/>
      <c r="UU254" s="3"/>
      <c r="UV254" s="3"/>
      <c r="UW254" s="3"/>
      <c r="UX254" s="3"/>
      <c r="UY254" s="3"/>
      <c r="UZ254" s="3"/>
      <c r="VA254" s="3"/>
      <c r="VB254" s="3"/>
      <c r="VC254" s="3"/>
      <c r="VD254" s="3"/>
      <c r="VE254" s="3"/>
      <c r="VF254" s="3"/>
      <c r="VG254" s="3"/>
      <c r="VH254" s="3"/>
      <c r="VI254" s="3"/>
      <c r="VJ254" s="3"/>
      <c r="VK254" s="3"/>
      <c r="VL254" s="3"/>
      <c r="VM254" s="3"/>
      <c r="VN254" s="3"/>
      <c r="VO254" s="3"/>
      <c r="VP254" s="3"/>
      <c r="VQ254" s="3"/>
      <c r="VR254" s="3"/>
      <c r="VS254" s="3"/>
      <c r="VT254" s="3"/>
      <c r="VU254" s="3"/>
      <c r="VV254" s="3"/>
      <c r="VW254" s="3"/>
      <c r="VX254" s="3"/>
      <c r="VY254" s="3"/>
      <c r="VZ254" s="3"/>
      <c r="WA254" s="3"/>
      <c r="WB254" s="3"/>
      <c r="WC254" s="3"/>
      <c r="WD254" s="3"/>
      <c r="WE254" s="3"/>
      <c r="WF254" s="3"/>
      <c r="WG254" s="3"/>
      <c r="WH254" s="3"/>
      <c r="WI254" s="3"/>
      <c r="WJ254" s="3"/>
      <c r="WK254" s="3"/>
      <c r="WL254" s="3"/>
      <c r="WM254" s="3"/>
      <c r="WN254" s="3"/>
      <c r="WO254" s="3"/>
      <c r="WP254" s="3"/>
      <c r="WQ254" s="3"/>
      <c r="WR254" s="3"/>
      <c r="WS254" s="3"/>
      <c r="WT254" s="3"/>
      <c r="WU254" s="3"/>
      <c r="WV254" s="3"/>
      <c r="WW254" s="3"/>
      <c r="WX254" s="3"/>
      <c r="WY254" s="3"/>
      <c r="WZ254" s="3"/>
      <c r="XA254" s="3"/>
      <c r="XB254" s="3"/>
      <c r="XC254" s="3"/>
      <c r="XD254" s="3"/>
      <c r="XE254" s="3"/>
      <c r="XF254" s="3"/>
      <c r="XG254" s="3"/>
      <c r="XH254" s="3"/>
      <c r="XI254" s="3"/>
      <c r="XJ254" s="3"/>
      <c r="XK254" s="3"/>
      <c r="XL254" s="3"/>
      <c r="XM254" s="3"/>
      <c r="XN254" s="3"/>
      <c r="XO254" s="3"/>
      <c r="XP254" s="3"/>
      <c r="XQ254" s="3"/>
      <c r="XR254" s="3"/>
      <c r="XS254" s="3"/>
      <c r="XT254" s="3"/>
      <c r="XU254" s="3"/>
      <c r="XV254" s="3"/>
      <c r="XW254" s="3"/>
      <c r="XX254" s="3"/>
      <c r="XY254" s="3"/>
      <c r="XZ254" s="3"/>
      <c r="YA254" s="3"/>
      <c r="YB254" s="3"/>
      <c r="YC254" s="3"/>
      <c r="YD254" s="3"/>
      <c r="YE254" s="3"/>
      <c r="YF254" s="3"/>
      <c r="YG254" s="3"/>
      <c r="YH254" s="3"/>
      <c r="YI254" s="3"/>
      <c r="YJ254" s="3"/>
      <c r="YK254" s="3"/>
      <c r="YL254" s="3"/>
      <c r="YM254" s="3"/>
      <c r="YN254" s="3"/>
      <c r="YO254" s="3"/>
      <c r="YP254" s="3"/>
      <c r="YQ254" s="3"/>
      <c r="YR254" s="3"/>
      <c r="YS254" s="3"/>
      <c r="YT254" s="3"/>
      <c r="YU254" s="3"/>
      <c r="YV254" s="3"/>
      <c r="YW254" s="3"/>
      <c r="YX254" s="3"/>
      <c r="YY254" s="3"/>
      <c r="YZ254" s="3"/>
      <c r="ZA254" s="3"/>
      <c r="ZB254" s="3"/>
      <c r="ZC254" s="3"/>
      <c r="ZD254" s="3"/>
      <c r="ZE254" s="3"/>
      <c r="ZF254" s="3"/>
      <c r="ZG254" s="3"/>
      <c r="ZH254" s="3"/>
      <c r="ZI254" s="3"/>
      <c r="ZJ254" s="3"/>
      <c r="ZK254" s="3"/>
      <c r="ZL254" s="3"/>
      <c r="ZM254" s="3"/>
      <c r="ZN254" s="3"/>
      <c r="ZO254" s="3"/>
      <c r="ZP254" s="3"/>
      <c r="ZQ254" s="3"/>
      <c r="ZR254" s="3"/>
      <c r="ZS254" s="3"/>
      <c r="ZT254" s="3"/>
      <c r="ZU254" s="3"/>
      <c r="ZV254" s="3"/>
      <c r="ZW254" s="3"/>
      <c r="ZX254" s="3"/>
      <c r="ZY254" s="3"/>
      <c r="ZZ254" s="3"/>
      <c r="AAA254" s="3"/>
      <c r="AAB254" s="3"/>
      <c r="AAC254" s="3"/>
      <c r="AAD254" s="3"/>
      <c r="AAE254" s="3"/>
      <c r="AAF254" s="3"/>
      <c r="AAG254" s="3"/>
      <c r="AAH254" s="3"/>
      <c r="AAI254" s="3"/>
      <c r="AAJ254" s="3"/>
      <c r="AAK254" s="3"/>
      <c r="AAL254" s="3"/>
      <c r="AAM254" s="3"/>
      <c r="AAN254" s="3"/>
      <c r="AAO254" s="3"/>
      <c r="AAP254" s="3"/>
      <c r="AAQ254" s="3"/>
      <c r="AAR254" s="3"/>
      <c r="AAS254" s="3"/>
      <c r="AAT254" s="3"/>
      <c r="AAU254" s="3"/>
      <c r="AAV254" s="3"/>
      <c r="AAW254" s="3"/>
      <c r="AAX254" s="3"/>
      <c r="AAY254" s="3"/>
      <c r="AAZ254" s="3"/>
      <c r="ABA254" s="3"/>
      <c r="ABB254" s="3"/>
      <c r="ABC254" s="3"/>
      <c r="ABD254" s="3"/>
      <c r="ABE254" s="3"/>
      <c r="ABF254" s="3"/>
      <c r="ABG254" s="3"/>
      <c r="ABH254" s="3"/>
      <c r="ABI254" s="3"/>
      <c r="ABJ254" s="3"/>
      <c r="ABK254" s="3"/>
      <c r="ABL254" s="3"/>
      <c r="ABM254" s="3"/>
      <c r="ABN254" s="3"/>
      <c r="ABO254" s="3"/>
      <c r="ABP254" s="3"/>
      <c r="ABQ254" s="3"/>
      <c r="ABR254" s="3"/>
      <c r="ABS254" s="3"/>
      <c r="ABT254" s="3"/>
      <c r="ABU254" s="3"/>
      <c r="ABV254" s="3"/>
      <c r="ABW254" s="3"/>
      <c r="ABX254" s="3"/>
      <c r="ABY254" s="3"/>
      <c r="ABZ254" s="3"/>
      <c r="ACA254" s="3"/>
      <c r="ACB254" s="3"/>
      <c r="ACC254" s="3"/>
      <c r="ACD254" s="3"/>
      <c r="ACE254" s="3"/>
      <c r="ACF254" s="3"/>
      <c r="ACG254" s="3"/>
      <c r="ACH254" s="3"/>
      <c r="ACI254" s="3"/>
      <c r="ACJ254" s="3"/>
      <c r="ACK254" s="3"/>
      <c r="ACL254" s="3"/>
      <c r="ACM254" s="3"/>
      <c r="ACN254" s="3"/>
      <c r="ACO254" s="3"/>
      <c r="ACP254" s="3"/>
      <c r="ACQ254" s="3"/>
      <c r="ACR254" s="3"/>
      <c r="ACS254" s="3"/>
      <c r="ACT254" s="3"/>
      <c r="ACU254" s="3"/>
      <c r="ACV254" s="3"/>
      <c r="ACW254" s="3"/>
      <c r="ACX254" s="3"/>
      <c r="ACY254" s="3"/>
      <c r="ACZ254" s="3"/>
      <c r="ADA254" s="3"/>
      <c r="ADB254" s="3"/>
      <c r="ADC254" s="3"/>
      <c r="ADD254" s="3"/>
      <c r="ADE254" s="3"/>
      <c r="ADF254" s="3"/>
      <c r="ADG254" s="3"/>
      <c r="ADH254" s="3"/>
      <c r="ADI254" s="3"/>
      <c r="ADJ254" s="3"/>
      <c r="ADK254" s="3"/>
      <c r="ADL254" s="3"/>
      <c r="ADM254" s="3"/>
      <c r="ADN254" s="3"/>
      <c r="ADO254" s="3"/>
      <c r="ADP254" s="3"/>
      <c r="ADQ254" s="3"/>
      <c r="ADR254" s="3"/>
      <c r="ADS254" s="3"/>
      <c r="ADT254" s="3"/>
      <c r="ADU254" s="3"/>
      <c r="ADV254" s="3"/>
      <c r="ADW254" s="3"/>
      <c r="ADX254" s="3"/>
      <c r="ADY254" s="3"/>
      <c r="ADZ254" s="3"/>
      <c r="AEA254" s="3"/>
      <c r="AEB254" s="3"/>
      <c r="AEC254" s="3"/>
      <c r="AED254" s="3"/>
      <c r="AEE254" s="3"/>
      <c r="AEF254" s="3"/>
      <c r="AEG254" s="3"/>
      <c r="AEH254" s="3"/>
      <c r="AEI254" s="3"/>
      <c r="AEJ254" s="3"/>
      <c r="AEK254" s="3"/>
      <c r="AEL254" s="3"/>
      <c r="AEM254" s="3"/>
      <c r="AEN254" s="3"/>
      <c r="AEO254" s="3"/>
      <c r="AEP254" s="3"/>
      <c r="AEQ254" s="3"/>
      <c r="AER254" s="3"/>
      <c r="AES254" s="3"/>
      <c r="AET254" s="3"/>
      <c r="AEU254" s="3"/>
      <c r="AEV254" s="3"/>
      <c r="AEW254" s="3"/>
      <c r="AEX254" s="3"/>
      <c r="AEY254" s="3"/>
      <c r="AEZ254" s="3"/>
      <c r="AFA254" s="3"/>
      <c r="AFB254" s="3"/>
      <c r="AFC254" s="3"/>
      <c r="AFD254" s="3"/>
      <c r="AFE254" s="3"/>
      <c r="AFF254" s="3"/>
      <c r="AFG254" s="3"/>
      <c r="AFH254" s="3"/>
      <c r="AFI254" s="3"/>
      <c r="AFJ254" s="3"/>
      <c r="AFK254" s="3"/>
      <c r="AFL254" s="3"/>
      <c r="AFM254" s="3"/>
      <c r="AFN254" s="3"/>
      <c r="AFO254" s="3"/>
      <c r="AFP254" s="3"/>
      <c r="AFQ254" s="3"/>
      <c r="AFR254" s="3"/>
      <c r="AFS254" s="3"/>
      <c r="AFT254" s="3"/>
      <c r="AFU254" s="3"/>
      <c r="AFV254" s="3"/>
      <c r="AFW254" s="3"/>
      <c r="AFX254" s="3"/>
      <c r="AFY254" s="3"/>
      <c r="AFZ254" s="3"/>
      <c r="AGA254" s="3"/>
      <c r="AGB254" s="3"/>
      <c r="AGC254" s="3"/>
      <c r="AGD254" s="3"/>
      <c r="AGE254" s="3"/>
      <c r="AGF254" s="3"/>
      <c r="AGG254" s="3"/>
      <c r="AGH254" s="3"/>
      <c r="AGI254" s="3"/>
      <c r="AGJ254" s="3"/>
      <c r="AGK254" s="3"/>
      <c r="AGL254" s="3"/>
      <c r="AGM254" s="3"/>
      <c r="AGN254" s="3"/>
      <c r="AGO254" s="3"/>
      <c r="AGP254" s="3"/>
      <c r="AGQ254" s="3"/>
      <c r="AGR254" s="3"/>
      <c r="AGS254" s="3"/>
      <c r="AGT254" s="3"/>
      <c r="AGU254" s="3"/>
      <c r="AGV254" s="3"/>
      <c r="AGW254" s="3"/>
      <c r="AGX254" s="3"/>
      <c r="AGY254" s="3"/>
      <c r="AGZ254" s="3"/>
      <c r="AHA254" s="3"/>
      <c r="AHB254" s="3"/>
      <c r="AHC254" s="3"/>
      <c r="AHD254" s="3"/>
      <c r="AHE254" s="3"/>
      <c r="AHF254" s="3"/>
      <c r="AHG254" s="3"/>
      <c r="AHH254" s="3"/>
      <c r="AHI254" s="3"/>
      <c r="AHJ254" s="3"/>
      <c r="AHK254" s="3"/>
      <c r="AHL254" s="3"/>
      <c r="AHM254" s="3"/>
      <c r="AHN254" s="3"/>
      <c r="AHO254" s="3"/>
      <c r="AHP254" s="3"/>
      <c r="AHQ254" s="3"/>
      <c r="AHR254" s="3"/>
      <c r="AHS254" s="3"/>
      <c r="AHT254" s="3"/>
      <c r="AHU254" s="3"/>
      <c r="AHV254" s="3"/>
      <c r="AHW254" s="3"/>
      <c r="AHX254" s="3"/>
      <c r="AHY254" s="3"/>
      <c r="AHZ254" s="3"/>
      <c r="AIA254" s="3"/>
      <c r="AIB254" s="3"/>
      <c r="AIC254" s="3"/>
      <c r="AID254" s="3"/>
      <c r="AIE254" s="3"/>
      <c r="AIF254" s="3"/>
      <c r="AIG254" s="3"/>
      <c r="AIH254" s="3"/>
      <c r="AII254" s="3"/>
      <c r="AIJ254" s="3"/>
      <c r="AIK254" s="3"/>
      <c r="AIL254" s="3"/>
      <c r="AIM254" s="3"/>
      <c r="AIN254" s="3"/>
      <c r="AIO254" s="3"/>
      <c r="AIP254" s="3"/>
      <c r="AIQ254" s="3"/>
      <c r="AIR254" s="3"/>
      <c r="AIS254" s="3"/>
      <c r="AIT254" s="3"/>
      <c r="AIU254" s="3"/>
      <c r="AIV254" s="3"/>
      <c r="AIW254" s="3"/>
      <c r="AIX254" s="3"/>
      <c r="AIY254" s="3"/>
      <c r="AIZ254" s="3"/>
      <c r="AJA254" s="3"/>
      <c r="AJB254" s="3"/>
      <c r="AJC254" s="3"/>
      <c r="AJD254" s="3"/>
      <c r="AJE254" s="3"/>
      <c r="AJF254" s="3"/>
      <c r="AJG254" s="3"/>
      <c r="AJH254" s="3"/>
      <c r="AJI254" s="3"/>
      <c r="AJJ254" s="3"/>
      <c r="AJK254" s="3"/>
      <c r="AJL254" s="3"/>
      <c r="AJM254" s="3"/>
      <c r="AJN254" s="3"/>
      <c r="AJO254" s="3"/>
      <c r="AJP254" s="3"/>
      <c r="AJQ254" s="3"/>
      <c r="AJR254" s="3"/>
      <c r="AJS254" s="3"/>
      <c r="AJT254" s="3"/>
      <c r="AJU254" s="3"/>
      <c r="AJV254" s="3"/>
      <c r="AJW254" s="3"/>
      <c r="AJX254" s="3"/>
      <c r="AJY254" s="3"/>
      <c r="AJZ254" s="3"/>
      <c r="AKA254" s="3"/>
      <c r="AKB254" s="3"/>
      <c r="AKC254" s="3"/>
      <c r="AKD254" s="3"/>
      <c r="AKE254" s="3"/>
      <c r="AKF254" s="3"/>
      <c r="AKG254" s="3"/>
      <c r="AKH254" s="3"/>
      <c r="AKI254" s="3"/>
      <c r="AKJ254" s="3"/>
      <c r="AKK254" s="3"/>
      <c r="AKL254" s="3"/>
      <c r="AKM254" s="3"/>
      <c r="AKN254" s="3"/>
      <c r="AKO254" s="3"/>
      <c r="AKP254" s="3"/>
      <c r="AKQ254" s="3"/>
      <c r="AKR254" s="3"/>
      <c r="AKS254" s="3"/>
      <c r="AKT254" s="3"/>
      <c r="AKU254" s="3"/>
      <c r="AKV254" s="3"/>
      <c r="AKW254" s="3"/>
      <c r="AKX254" s="3"/>
      <c r="AKY254" s="3"/>
      <c r="AKZ254" s="3"/>
      <c r="ALA254" s="3"/>
      <c r="ALB254" s="3"/>
      <c r="ALC254" s="3"/>
      <c r="ALD254" s="3"/>
      <c r="ALE254" s="3"/>
      <c r="ALF254" s="3"/>
      <c r="ALG254" s="3"/>
      <c r="ALH254" s="3"/>
      <c r="ALI254" s="3"/>
      <c r="ALJ254" s="3"/>
      <c r="ALK254" s="3"/>
      <c r="ALL254" s="3"/>
      <c r="ALM254" s="3"/>
      <c r="ALN254" s="3"/>
      <c r="ALO254" s="3"/>
      <c r="ALP254" s="3"/>
      <c r="ALQ254" s="3"/>
      <c r="ALR254" s="3"/>
      <c r="ALS254" s="3"/>
      <c r="ALT254" s="3"/>
      <c r="ALU254" s="3"/>
      <c r="ALV254" s="3"/>
      <c r="ALW254" s="3"/>
      <c r="ALX254" s="3"/>
      <c r="ALY254" s="3"/>
      <c r="ALZ254" s="3"/>
      <c r="AMA254" s="3"/>
      <c r="AMB254" s="3"/>
      <c r="AMC254" s="3"/>
      <c r="AMD254" s="3"/>
      <c r="AME254" s="3"/>
      <c r="AMF254" s="3"/>
      <c r="AMG254" s="3"/>
      <c r="AMH254" s="3"/>
      <c r="AMI254" s="3"/>
      <c r="AMJ254" s="3"/>
      <c r="AMK254" s="3"/>
      <c r="AML254" s="3"/>
      <c r="AMM254" s="3"/>
      <c r="AMN254" s="3"/>
      <c r="AMO254" s="3"/>
      <c r="AMP254" s="3"/>
      <c r="AMQ254" s="3"/>
      <c r="AMR254" s="3"/>
      <c r="AMS254" s="3"/>
      <c r="AMT254" s="3"/>
      <c r="AMU254" s="3"/>
      <c r="AMV254" s="3"/>
      <c r="AMW254" s="3"/>
      <c r="AMX254" s="3"/>
      <c r="AMY254" s="3"/>
      <c r="AMZ254" s="3"/>
      <c r="ANA254" s="3"/>
      <c r="ANB254" s="3"/>
      <c r="ANC254" s="3"/>
      <c r="AND254" s="3"/>
      <c r="ANE254" s="3"/>
      <c r="ANF254" s="3"/>
      <c r="ANG254" s="3"/>
      <c r="ANH254" s="3"/>
      <c r="ANI254" s="3"/>
      <c r="ANJ254" s="3"/>
      <c r="ANK254" s="3"/>
      <c r="ANL254" s="3"/>
      <c r="ANM254" s="3"/>
      <c r="ANN254" s="3"/>
      <c r="ANO254" s="3"/>
      <c r="ANP254" s="3"/>
      <c r="ANQ254" s="3"/>
      <c r="ANR254" s="3"/>
      <c r="ANS254" s="3"/>
      <c r="ANT254" s="3"/>
      <c r="ANU254" s="3"/>
      <c r="ANV254" s="3"/>
      <c r="ANW254" s="3"/>
      <c r="ANX254" s="3"/>
      <c r="ANY254" s="3"/>
      <c r="ANZ254" s="3"/>
      <c r="AOA254" s="3"/>
      <c r="AOB254" s="3"/>
      <c r="AOC254" s="3"/>
      <c r="AOD254" s="3"/>
      <c r="AOE254" s="3"/>
      <c r="AOF254" s="3"/>
      <c r="AOG254" s="3"/>
      <c r="AOH254" s="3"/>
      <c r="AOI254" s="3"/>
      <c r="AOJ254" s="3"/>
      <c r="AOK254" s="3"/>
      <c r="AOL254" s="3"/>
      <c r="AOM254" s="3"/>
      <c r="AON254" s="3"/>
      <c r="AOO254" s="3"/>
      <c r="AOP254" s="3"/>
      <c r="AOQ254" s="3"/>
      <c r="AOR254" s="3"/>
      <c r="AOS254" s="3"/>
      <c r="AOT254" s="3"/>
      <c r="AOU254" s="3"/>
      <c r="AOV254" s="3"/>
      <c r="AOW254" s="3"/>
      <c r="AOX254" s="3"/>
      <c r="AOY254" s="3"/>
      <c r="AOZ254" s="3"/>
      <c r="APA254" s="3"/>
      <c r="APB254" s="3"/>
      <c r="APC254" s="3"/>
      <c r="APD254" s="3"/>
      <c r="APE254" s="3"/>
      <c r="APF254" s="3"/>
      <c r="APG254" s="3"/>
      <c r="APH254" s="3"/>
      <c r="API254" s="3"/>
      <c r="APJ254" s="3"/>
      <c r="APK254" s="3"/>
      <c r="APL254" s="3"/>
      <c r="APM254" s="3"/>
      <c r="APN254" s="3"/>
      <c r="APO254" s="3"/>
      <c r="APP254" s="3"/>
      <c r="APQ254" s="3"/>
      <c r="APR254" s="3"/>
      <c r="APS254" s="3"/>
      <c r="APT254" s="3"/>
      <c r="APU254" s="3"/>
      <c r="APV254" s="3"/>
      <c r="APW254" s="3"/>
      <c r="APX254" s="3"/>
      <c r="APY254" s="3"/>
      <c r="APZ254" s="3"/>
      <c r="AQA254" s="3"/>
      <c r="AQB254" s="3"/>
      <c r="AQC254" s="3"/>
      <c r="AQD254" s="3"/>
      <c r="AQE254" s="3"/>
      <c r="AQF254" s="3"/>
      <c r="AQG254" s="3"/>
      <c r="AQH254" s="3"/>
      <c r="AQI254" s="3"/>
      <c r="AQJ254" s="3"/>
      <c r="AQK254" s="3"/>
      <c r="AQL254" s="3"/>
      <c r="AQM254" s="3"/>
      <c r="AQN254" s="3"/>
      <c r="AQO254" s="3"/>
      <c r="AQP254" s="3"/>
      <c r="AQQ254" s="3"/>
      <c r="AQR254" s="3"/>
      <c r="AQS254" s="3"/>
      <c r="AQT254" s="3"/>
      <c r="AQU254" s="3"/>
      <c r="AQV254" s="3"/>
      <c r="AQW254" s="3"/>
      <c r="AQX254" s="3"/>
      <c r="AQY254" s="3"/>
      <c r="AQZ254" s="3"/>
      <c r="ARA254" s="3"/>
      <c r="ARB254" s="3"/>
      <c r="ARC254" s="3"/>
      <c r="ARD254" s="3"/>
      <c r="ARE254" s="3"/>
      <c r="ARF254" s="3"/>
      <c r="ARG254" s="3"/>
      <c r="ARH254" s="3"/>
      <c r="ARI254" s="3"/>
      <c r="ARJ254" s="3"/>
      <c r="ARK254" s="3"/>
      <c r="ARL254" s="3"/>
      <c r="ARM254" s="3"/>
      <c r="ARN254" s="3"/>
      <c r="ARO254" s="3"/>
      <c r="ARP254" s="3"/>
      <c r="ARQ254" s="3"/>
      <c r="ARR254" s="3"/>
      <c r="ARS254" s="3"/>
      <c r="ART254" s="3"/>
      <c r="ARU254" s="3"/>
      <c r="ARV254" s="3"/>
      <c r="ARW254" s="3"/>
      <c r="ARX254" s="3"/>
      <c r="ARY254" s="3"/>
      <c r="ARZ254" s="3"/>
      <c r="ASA254" s="3"/>
      <c r="ASB254" s="3"/>
      <c r="ASC254" s="3"/>
      <c r="ASD254" s="3"/>
      <c r="ASE254" s="3"/>
      <c r="ASF254" s="3"/>
      <c r="ASG254" s="3"/>
      <c r="ASH254" s="3"/>
      <c r="ASI254" s="3"/>
      <c r="ASJ254" s="3"/>
      <c r="ASK254" s="3"/>
      <c r="ASL254" s="3"/>
      <c r="ASM254" s="3"/>
      <c r="ASN254" s="3"/>
      <c r="ASO254" s="3"/>
      <c r="ASP254" s="3"/>
      <c r="ASQ254" s="3"/>
      <c r="ASR254" s="3"/>
      <c r="ASS254" s="3"/>
      <c r="AST254" s="3"/>
      <c r="ASU254" s="3"/>
      <c r="ASV254" s="3"/>
      <c r="ASW254" s="3"/>
      <c r="ASX254" s="3"/>
      <c r="ASY254" s="3"/>
      <c r="ASZ254" s="3"/>
      <c r="ATA254" s="3"/>
      <c r="ATB254" s="3"/>
      <c r="ATC254" s="3"/>
      <c r="ATD254" s="3"/>
      <c r="ATE254" s="3"/>
      <c r="ATF254" s="3"/>
      <c r="ATG254" s="3"/>
      <c r="ATH254" s="3"/>
      <c r="ATI254" s="3"/>
      <c r="ATJ254" s="3"/>
      <c r="ATK254" s="3"/>
      <c r="ATL254" s="3"/>
      <c r="ATM254" s="3"/>
      <c r="ATN254" s="3"/>
      <c r="ATO254" s="3"/>
      <c r="ATP254" s="3"/>
      <c r="ATQ254" s="3"/>
      <c r="ATR254" s="3"/>
      <c r="ATS254" s="3"/>
      <c r="ATT254" s="3"/>
      <c r="ATU254" s="3"/>
      <c r="ATV254" s="3"/>
      <c r="ATW254" s="3"/>
      <c r="ATX254" s="3"/>
      <c r="ATY254" s="3"/>
      <c r="ATZ254" s="3"/>
      <c r="AUA254" s="3"/>
      <c r="AUB254" s="3"/>
      <c r="AUC254" s="3"/>
      <c r="AUD254" s="3"/>
      <c r="AUE254" s="3"/>
      <c r="AUF254" s="3"/>
      <c r="AUG254" s="3"/>
      <c r="AUH254" s="3"/>
      <c r="AUI254" s="3"/>
      <c r="AUJ254" s="3"/>
      <c r="AUK254" s="3"/>
      <c r="AUL254" s="3"/>
      <c r="AUM254" s="3"/>
      <c r="AUN254" s="3"/>
      <c r="AUO254" s="3"/>
      <c r="AUP254" s="3"/>
      <c r="AUQ254" s="3"/>
      <c r="AUR254" s="3"/>
      <c r="AUS254" s="3"/>
      <c r="AUT254" s="3"/>
      <c r="AUU254" s="3"/>
      <c r="AUV254" s="3"/>
      <c r="AUW254" s="3"/>
      <c r="AUX254" s="3"/>
      <c r="AUY254" s="3"/>
      <c r="AUZ254" s="3"/>
      <c r="AVA254" s="3"/>
      <c r="AVB254" s="3"/>
      <c r="AVC254" s="3"/>
      <c r="AVD254" s="3"/>
      <c r="AVE254" s="3"/>
      <c r="AVF254" s="3"/>
      <c r="AVG254" s="3"/>
      <c r="AVH254" s="3"/>
      <c r="AVI254" s="3"/>
      <c r="AVJ254" s="3"/>
      <c r="AVK254" s="3"/>
      <c r="AVL254" s="3"/>
      <c r="AVM254" s="3"/>
      <c r="AVN254" s="3"/>
      <c r="AVO254" s="3"/>
      <c r="AVP254" s="3"/>
      <c r="AVQ254" s="3"/>
      <c r="AVR254" s="3"/>
      <c r="AVS254" s="3"/>
      <c r="AVT254" s="3"/>
      <c r="AVU254" s="3"/>
      <c r="AVV254" s="3"/>
      <c r="AVW254" s="3"/>
      <c r="AVX254" s="3"/>
      <c r="AVY254" s="3"/>
      <c r="AVZ254" s="3"/>
      <c r="AWA254" s="3"/>
      <c r="AWB254" s="3"/>
      <c r="AWC254" s="3"/>
      <c r="AWD254" s="3"/>
      <c r="AWE254" s="3"/>
      <c r="AWF254" s="3"/>
      <c r="AWG254" s="3"/>
      <c r="AWH254" s="3"/>
      <c r="AWI254" s="3"/>
      <c r="AWJ254" s="3"/>
      <c r="AWK254" s="3"/>
      <c r="AWL254" s="3"/>
      <c r="AWM254" s="3"/>
      <c r="AWN254" s="3"/>
      <c r="AWO254" s="3"/>
      <c r="AWP254" s="3"/>
      <c r="AWQ254" s="3"/>
      <c r="AWR254" s="3"/>
      <c r="AWS254" s="3"/>
      <c r="AWT254" s="3"/>
      <c r="AWU254" s="3"/>
      <c r="AWV254" s="3"/>
      <c r="AWW254" s="3"/>
      <c r="AWX254" s="3"/>
      <c r="AWY254" s="3"/>
      <c r="AWZ254" s="3"/>
      <c r="AXA254" s="3"/>
      <c r="AXB254" s="3"/>
      <c r="AXC254" s="3"/>
      <c r="AXD254" s="3"/>
      <c r="AXE254" s="3"/>
      <c r="AXF254" s="3"/>
      <c r="AXG254" s="3"/>
      <c r="AXH254" s="3"/>
      <c r="AXI254" s="3"/>
      <c r="AXJ254" s="3"/>
      <c r="AXK254" s="3"/>
      <c r="AXL254" s="3"/>
      <c r="AXM254" s="3"/>
      <c r="AXN254" s="3"/>
      <c r="AXO254" s="3"/>
      <c r="AXP254" s="3"/>
      <c r="AXQ254" s="3"/>
      <c r="AXR254" s="3"/>
      <c r="AXS254" s="3"/>
      <c r="AXT254" s="3"/>
      <c r="AXU254" s="3"/>
      <c r="AXV254" s="3"/>
      <c r="AXW254" s="3"/>
      <c r="AXX254" s="3"/>
      <c r="AXY254" s="3"/>
      <c r="AXZ254" s="3"/>
      <c r="AYA254" s="3"/>
      <c r="AYB254" s="3"/>
      <c r="AYC254" s="3"/>
      <c r="AYD254" s="3"/>
      <c r="AYE254" s="3"/>
      <c r="AYF254" s="3"/>
      <c r="AYG254" s="3"/>
      <c r="AYH254" s="3"/>
      <c r="AYI254" s="3"/>
      <c r="AYJ254" s="3"/>
      <c r="AYK254" s="3"/>
      <c r="AYL254" s="3"/>
      <c r="AYM254" s="3"/>
      <c r="AYN254" s="3"/>
      <c r="AYO254" s="3"/>
      <c r="AYP254" s="3"/>
      <c r="AYQ254" s="3"/>
      <c r="AYR254" s="3"/>
      <c r="AYS254" s="3"/>
      <c r="AYT254" s="3"/>
      <c r="AYU254" s="3"/>
      <c r="AYV254" s="3"/>
      <c r="AYW254" s="3"/>
      <c r="AYX254" s="3"/>
      <c r="AYY254" s="3"/>
      <c r="AYZ254" s="3"/>
      <c r="AZA254" s="3"/>
      <c r="AZB254" s="3"/>
      <c r="AZC254" s="3"/>
      <c r="AZD254" s="3"/>
      <c r="AZE254" s="3"/>
      <c r="AZF254" s="3"/>
      <c r="AZG254" s="3"/>
      <c r="AZH254" s="3"/>
      <c r="AZI254" s="3"/>
      <c r="AZJ254" s="3"/>
      <c r="AZK254" s="3"/>
      <c r="AZL254" s="3"/>
      <c r="AZM254" s="3"/>
      <c r="AZN254" s="3"/>
      <c r="AZO254" s="3"/>
      <c r="AZP254" s="3"/>
      <c r="AZQ254" s="3"/>
      <c r="AZR254" s="3"/>
      <c r="AZS254" s="3"/>
      <c r="AZT254" s="3"/>
      <c r="AZU254" s="3"/>
      <c r="AZV254" s="3"/>
      <c r="AZW254" s="3"/>
      <c r="AZX254" s="3"/>
      <c r="AZY254" s="3"/>
      <c r="AZZ254" s="3"/>
      <c r="BAA254" s="3"/>
      <c r="BAB254" s="3"/>
      <c r="BAC254" s="3"/>
      <c r="BAD254" s="3"/>
      <c r="BAE254" s="3"/>
      <c r="BAF254" s="3"/>
      <c r="BAG254" s="3"/>
      <c r="BAH254" s="3"/>
      <c r="BAI254" s="3"/>
      <c r="BAJ254" s="3"/>
      <c r="BAK254" s="3"/>
      <c r="BAL254" s="3"/>
      <c r="BAM254" s="3"/>
      <c r="BAN254" s="3"/>
      <c r="BAO254" s="3"/>
      <c r="BAP254" s="3"/>
      <c r="BAQ254" s="3"/>
      <c r="BAR254" s="3"/>
      <c r="BAS254" s="3"/>
      <c r="BAT254" s="3"/>
      <c r="BAU254" s="3"/>
      <c r="BAV254" s="3"/>
      <c r="BAW254" s="3"/>
      <c r="BAX254" s="3"/>
      <c r="BAY254" s="3"/>
      <c r="BAZ254" s="3"/>
      <c r="BBA254" s="3"/>
      <c r="BBB254" s="3"/>
      <c r="BBC254" s="3"/>
      <c r="BBD254" s="3"/>
      <c r="BBE254" s="3"/>
      <c r="BBF254" s="3"/>
      <c r="BBG254" s="3"/>
      <c r="BBH254" s="3"/>
      <c r="BBI254" s="3"/>
      <c r="BBJ254" s="3"/>
      <c r="BBK254" s="3"/>
      <c r="BBL254" s="3"/>
      <c r="BBM254" s="3"/>
      <c r="BBN254" s="3"/>
      <c r="BBO254" s="3"/>
      <c r="BBP254" s="3"/>
      <c r="BBQ254" s="3"/>
      <c r="BBR254" s="3"/>
      <c r="BBS254" s="3"/>
      <c r="BBT254" s="3"/>
      <c r="BBU254" s="3"/>
      <c r="BBV254" s="3"/>
      <c r="BBW254" s="3"/>
      <c r="BBX254" s="3"/>
      <c r="BBY254" s="3"/>
      <c r="BBZ254" s="3"/>
      <c r="BCA254" s="3"/>
      <c r="BCB254" s="3"/>
      <c r="BCC254" s="3"/>
      <c r="BCD254" s="3"/>
      <c r="BCE254" s="3"/>
      <c r="BCF254" s="3"/>
      <c r="BCG254" s="3"/>
      <c r="BCH254" s="3"/>
      <c r="BCI254" s="3"/>
      <c r="BCJ254" s="3"/>
      <c r="BCK254" s="3"/>
      <c r="BCL254" s="3"/>
      <c r="BCM254" s="3"/>
      <c r="BCN254" s="3"/>
      <c r="BCO254" s="3"/>
      <c r="BCP254" s="3"/>
      <c r="BCQ254" s="3"/>
      <c r="BCR254" s="3"/>
      <c r="BCS254" s="3"/>
      <c r="BCT254" s="3"/>
      <c r="BCU254" s="3"/>
      <c r="BCV254" s="3"/>
      <c r="BCW254" s="3"/>
      <c r="BCX254" s="3"/>
      <c r="BCY254" s="3"/>
      <c r="BCZ254" s="3"/>
      <c r="BDA254" s="3"/>
      <c r="BDB254" s="3"/>
      <c r="BDC254" s="3"/>
      <c r="BDD254" s="3"/>
      <c r="BDE254" s="3"/>
      <c r="BDF254" s="3"/>
      <c r="BDG254" s="3"/>
      <c r="BDH254" s="3"/>
      <c r="BDI254" s="3"/>
      <c r="BDJ254" s="3"/>
      <c r="BDK254" s="3"/>
      <c r="BDL254" s="3"/>
      <c r="BDM254" s="3"/>
      <c r="BDN254" s="3"/>
      <c r="BDO254" s="3"/>
      <c r="BDP254" s="3"/>
      <c r="BDQ254" s="3"/>
      <c r="BDR254" s="3"/>
      <c r="BDS254" s="3"/>
      <c r="BDT254" s="3"/>
      <c r="BDU254" s="3"/>
      <c r="BDV254" s="3"/>
      <c r="BDW254" s="3"/>
      <c r="BDX254" s="3"/>
      <c r="BDY254" s="3"/>
      <c r="BDZ254" s="3"/>
      <c r="BEA254" s="3"/>
      <c r="BEB254" s="3"/>
      <c r="BEC254" s="3"/>
      <c r="BED254" s="3"/>
      <c r="BEE254" s="3"/>
      <c r="BEF254" s="3"/>
      <c r="BEG254" s="3"/>
      <c r="BEH254" s="3"/>
      <c r="BEI254" s="3"/>
      <c r="BEJ254" s="3"/>
      <c r="BEK254" s="3"/>
      <c r="BEL254" s="3"/>
      <c r="BEM254" s="3"/>
      <c r="BEN254" s="3"/>
      <c r="BEO254" s="3"/>
      <c r="BEP254" s="3"/>
      <c r="BEQ254" s="3"/>
      <c r="BER254" s="3"/>
      <c r="BES254" s="3"/>
      <c r="BET254" s="3"/>
      <c r="BEU254" s="3"/>
      <c r="BEV254" s="3"/>
      <c r="BEW254" s="3"/>
      <c r="BEX254" s="3"/>
      <c r="BEY254" s="3"/>
      <c r="BEZ254" s="3"/>
      <c r="BFA254" s="3"/>
      <c r="BFB254" s="3"/>
      <c r="BFC254" s="3"/>
      <c r="BFD254" s="3"/>
      <c r="BFE254" s="3"/>
      <c r="BFF254" s="3"/>
      <c r="BFG254" s="3"/>
      <c r="BFH254" s="3"/>
      <c r="BFI254" s="3"/>
      <c r="BFJ254" s="3"/>
      <c r="BFK254" s="3"/>
      <c r="BFL254" s="3"/>
      <c r="BFM254" s="3"/>
      <c r="BFN254" s="3"/>
      <c r="BFO254" s="3"/>
      <c r="BFP254" s="3"/>
      <c r="BFQ254" s="3"/>
      <c r="BFR254" s="3"/>
      <c r="BFS254" s="3"/>
      <c r="BFT254" s="3"/>
      <c r="BFU254" s="3"/>
      <c r="BFV254" s="3"/>
      <c r="BFW254" s="3"/>
      <c r="BFX254" s="3"/>
      <c r="BFY254" s="3"/>
      <c r="BFZ254" s="3"/>
      <c r="BGA254" s="3"/>
      <c r="BGB254" s="3"/>
      <c r="BGC254" s="3"/>
      <c r="BGD254" s="3"/>
      <c r="BGE254" s="3"/>
      <c r="BGF254" s="3"/>
      <c r="BGG254" s="3"/>
      <c r="BGH254" s="3"/>
      <c r="BGI254" s="3"/>
      <c r="BGJ254" s="3"/>
      <c r="BGK254" s="3"/>
      <c r="BGL254" s="3"/>
      <c r="BGM254" s="3"/>
      <c r="BGN254" s="3"/>
      <c r="BGO254" s="3"/>
      <c r="BGP254" s="3"/>
      <c r="BGQ254" s="3"/>
      <c r="BGR254" s="3"/>
      <c r="BGS254" s="3"/>
      <c r="BGT254" s="3"/>
      <c r="BGU254" s="3"/>
      <c r="BGV254" s="3"/>
      <c r="BGW254" s="3"/>
      <c r="BGX254" s="3"/>
      <c r="BGY254" s="3"/>
      <c r="BGZ254" s="3"/>
      <c r="BHA254" s="3"/>
      <c r="BHB254" s="3"/>
      <c r="BHC254" s="3"/>
      <c r="BHD254" s="3"/>
      <c r="BHE254" s="3"/>
      <c r="BHF254" s="3"/>
      <c r="BHG254" s="3"/>
      <c r="BHH254" s="3"/>
      <c r="BHI254" s="3"/>
      <c r="BHJ254" s="3"/>
      <c r="BHK254" s="3"/>
      <c r="BHL254" s="3"/>
      <c r="BHM254" s="3"/>
      <c r="BHN254" s="3"/>
      <c r="BHO254" s="3"/>
      <c r="BHP254" s="3"/>
      <c r="BHQ254" s="3"/>
      <c r="BHR254" s="3"/>
      <c r="BHS254" s="3"/>
      <c r="BHT254" s="3"/>
      <c r="BHU254" s="3"/>
      <c r="BHV254" s="3"/>
      <c r="BHW254" s="3"/>
      <c r="BHX254" s="3"/>
      <c r="BHY254" s="3"/>
      <c r="BHZ254" s="3"/>
      <c r="BIA254" s="3"/>
      <c r="BIB254" s="3"/>
      <c r="BIC254" s="3"/>
      <c r="BID254" s="3"/>
      <c r="BIE254" s="3"/>
      <c r="BIF254" s="3"/>
      <c r="BIG254" s="3"/>
      <c r="BIH254" s="3"/>
      <c r="BII254" s="3"/>
      <c r="BIJ254" s="3"/>
      <c r="BIK254" s="3"/>
      <c r="BIL254" s="3"/>
      <c r="BIM254" s="3"/>
      <c r="BIN254" s="3"/>
      <c r="BIO254" s="3"/>
      <c r="BIP254" s="3"/>
      <c r="BIQ254" s="3"/>
      <c r="BIR254" s="3"/>
      <c r="BIS254" s="3"/>
      <c r="BIT254" s="3"/>
      <c r="BIU254" s="3"/>
      <c r="BIV254" s="3"/>
      <c r="BIW254" s="3"/>
      <c r="BIX254" s="3"/>
      <c r="BIY254" s="3"/>
      <c r="BIZ254" s="3"/>
      <c r="BJA254" s="3"/>
      <c r="BJB254" s="3"/>
      <c r="BJC254" s="3"/>
      <c r="BJD254" s="3"/>
      <c r="BJE254" s="3"/>
      <c r="BJF254" s="3"/>
      <c r="BJG254" s="3"/>
      <c r="BJH254" s="3"/>
      <c r="BJI254" s="3"/>
      <c r="BJJ254" s="3"/>
      <c r="BJK254" s="3"/>
      <c r="BJL254" s="3"/>
      <c r="BJM254" s="3"/>
      <c r="BJN254" s="3"/>
      <c r="BJO254" s="3"/>
      <c r="BJP254" s="3"/>
      <c r="BJQ254" s="3"/>
      <c r="BJR254" s="3"/>
      <c r="BJS254" s="3"/>
      <c r="BJT254" s="3"/>
      <c r="BJU254" s="3"/>
      <c r="BJV254" s="3"/>
      <c r="BJW254" s="3"/>
      <c r="BJX254" s="3"/>
      <c r="BJY254" s="3"/>
      <c r="BJZ254" s="3"/>
      <c r="BKA254" s="3"/>
      <c r="BKB254" s="3"/>
      <c r="BKC254" s="3"/>
      <c r="BKD254" s="3"/>
      <c r="BKE254" s="3"/>
      <c r="BKF254" s="3"/>
      <c r="BKG254" s="3"/>
      <c r="BKH254" s="3"/>
      <c r="BKI254" s="3"/>
      <c r="BKJ254" s="3"/>
      <c r="BKK254" s="3"/>
      <c r="BKL254" s="3"/>
      <c r="BKM254" s="3"/>
      <c r="BKN254" s="3"/>
      <c r="BKO254" s="3"/>
      <c r="BKP254" s="3"/>
      <c r="BKQ254" s="3"/>
      <c r="BKR254" s="3"/>
      <c r="BKS254" s="3"/>
      <c r="BKT254" s="3"/>
      <c r="BKU254" s="3"/>
      <c r="BKV254" s="3"/>
      <c r="BKW254" s="3"/>
      <c r="BKX254" s="3"/>
      <c r="BKY254" s="3"/>
      <c r="BKZ254" s="3"/>
      <c r="BLA254" s="3"/>
      <c r="BLB254" s="3"/>
      <c r="BLC254" s="3"/>
      <c r="BLD254" s="3"/>
      <c r="BLE254" s="3"/>
      <c r="BLF254" s="3"/>
      <c r="BLG254" s="3"/>
      <c r="BLH254" s="3"/>
      <c r="BLI254" s="3"/>
      <c r="BLJ254" s="3"/>
      <c r="BLK254" s="3"/>
      <c r="BLL254" s="3"/>
      <c r="BLM254" s="3"/>
      <c r="BLN254" s="3"/>
      <c r="BLO254" s="3"/>
      <c r="BLP254" s="3"/>
      <c r="BLQ254" s="3"/>
      <c r="BLR254" s="3"/>
      <c r="BLS254" s="3"/>
      <c r="BLT254" s="3"/>
      <c r="BLU254" s="3"/>
      <c r="BLV254" s="3"/>
      <c r="BLW254" s="3"/>
      <c r="BLX254" s="3"/>
      <c r="BLY254" s="3"/>
      <c r="BLZ254" s="3"/>
      <c r="BMA254" s="3"/>
      <c r="BMB254" s="3"/>
      <c r="BMC254" s="3"/>
      <c r="BMD254" s="3"/>
      <c r="BME254" s="3"/>
      <c r="BMF254" s="3"/>
      <c r="BMG254" s="3"/>
      <c r="BMH254" s="3"/>
      <c r="BMI254" s="3"/>
      <c r="BMJ254" s="3"/>
      <c r="BMK254" s="3"/>
      <c r="BML254" s="3"/>
      <c r="BMM254" s="3"/>
      <c r="BMN254" s="3"/>
      <c r="BMO254" s="3"/>
      <c r="BMP254" s="3"/>
      <c r="BMQ254" s="3"/>
      <c r="BMR254" s="3"/>
      <c r="BMS254" s="3"/>
      <c r="BMT254" s="3"/>
      <c r="BMU254" s="3"/>
      <c r="BMV254" s="3"/>
      <c r="BMW254" s="3"/>
      <c r="BMX254" s="3"/>
      <c r="BMY254" s="3"/>
      <c r="BMZ254" s="3"/>
      <c r="BNA254" s="3"/>
      <c r="BNB254" s="3"/>
      <c r="BNC254" s="3"/>
      <c r="BND254" s="3"/>
      <c r="BNE254" s="3"/>
      <c r="BNF254" s="3"/>
      <c r="BNG254" s="3"/>
      <c r="BNH254" s="3"/>
      <c r="BNI254" s="3"/>
      <c r="BNJ254" s="3"/>
      <c r="BNK254" s="3"/>
      <c r="BNL254" s="3"/>
      <c r="BNM254" s="3"/>
      <c r="BNN254" s="3"/>
      <c r="BNO254" s="3"/>
      <c r="BNP254" s="3"/>
      <c r="BNQ254" s="3"/>
      <c r="BNR254" s="3"/>
      <c r="BNS254" s="3"/>
      <c r="BNT254" s="3"/>
      <c r="BNU254" s="3"/>
      <c r="BNV254" s="3"/>
      <c r="BNW254" s="3"/>
      <c r="BNX254" s="3"/>
      <c r="BNY254" s="3"/>
      <c r="BNZ254" s="3"/>
      <c r="BOA254" s="3"/>
      <c r="BOB254" s="3"/>
      <c r="BOC254" s="3"/>
      <c r="BOD254" s="3"/>
      <c r="BOE254" s="3"/>
      <c r="BOF254" s="3"/>
      <c r="BOG254" s="3"/>
      <c r="BOH254" s="3"/>
      <c r="BOI254" s="3"/>
      <c r="BOJ254" s="3"/>
      <c r="BOK254" s="3"/>
      <c r="BOL254" s="3"/>
      <c r="BOM254" s="3"/>
      <c r="BON254" s="3"/>
      <c r="BOO254" s="3"/>
      <c r="BOP254" s="3"/>
      <c r="BOQ254" s="3"/>
      <c r="BOR254" s="3"/>
      <c r="BOS254" s="3"/>
      <c r="BOT254" s="3"/>
      <c r="BOU254" s="3"/>
      <c r="BOV254" s="3"/>
      <c r="BOW254" s="3"/>
      <c r="BOX254" s="3"/>
      <c r="BOY254" s="3"/>
      <c r="BOZ254" s="3"/>
      <c r="BPA254" s="3"/>
      <c r="BPB254" s="3"/>
      <c r="BPC254" s="3"/>
      <c r="BPD254" s="3"/>
      <c r="BPE254" s="3"/>
      <c r="BPF254" s="3"/>
      <c r="BPG254" s="3"/>
      <c r="BPH254" s="3"/>
      <c r="BPI254" s="3"/>
      <c r="BPJ254" s="3"/>
      <c r="BPK254" s="3"/>
      <c r="BPL254" s="3"/>
      <c r="BPM254" s="3"/>
      <c r="BPN254" s="3"/>
      <c r="BPO254" s="3"/>
      <c r="BPP254" s="3"/>
      <c r="BPQ254" s="3"/>
      <c r="BPR254" s="3"/>
      <c r="BPS254" s="3"/>
      <c r="BPT254" s="3"/>
      <c r="BPU254" s="3"/>
      <c r="BPV254" s="3"/>
      <c r="BPW254" s="3"/>
      <c r="BPX254" s="3"/>
      <c r="BPY254" s="3"/>
      <c r="BPZ254" s="3"/>
      <c r="BQA254" s="3"/>
      <c r="BQB254" s="3"/>
      <c r="BQC254" s="3"/>
      <c r="BQD254" s="3"/>
      <c r="BQE254" s="3"/>
      <c r="BQF254" s="3"/>
      <c r="BQG254" s="3"/>
      <c r="BQH254" s="3"/>
      <c r="BQI254" s="3"/>
      <c r="BQJ254" s="3"/>
      <c r="BQK254" s="3"/>
      <c r="BQL254" s="3"/>
      <c r="BQM254" s="3"/>
      <c r="BQN254" s="3"/>
      <c r="BQO254" s="3"/>
      <c r="BQP254" s="3"/>
      <c r="BQQ254" s="3"/>
      <c r="BQR254" s="3"/>
      <c r="BQS254" s="3"/>
      <c r="BQT254" s="3"/>
      <c r="BQU254" s="3"/>
      <c r="BQV254" s="3"/>
      <c r="BQW254" s="3"/>
      <c r="BQX254" s="3"/>
      <c r="BQY254" s="3"/>
      <c r="BQZ254" s="3"/>
      <c r="BRA254" s="3"/>
      <c r="BRB254" s="3"/>
      <c r="BRC254" s="3"/>
      <c r="BRD254" s="3"/>
      <c r="BRE254" s="3"/>
      <c r="BRF254" s="3"/>
      <c r="BRG254" s="3"/>
      <c r="BRH254" s="3"/>
      <c r="BRI254" s="3"/>
      <c r="BRJ254" s="3"/>
      <c r="BRK254" s="3"/>
      <c r="BRL254" s="3"/>
      <c r="BRM254" s="3"/>
      <c r="BRN254" s="3"/>
      <c r="BRO254" s="3"/>
      <c r="BRP254" s="3"/>
      <c r="BRQ254" s="3"/>
      <c r="BRR254" s="3"/>
      <c r="BRS254" s="3"/>
      <c r="BRT254" s="3"/>
      <c r="BRU254" s="3"/>
      <c r="BRV254" s="3"/>
      <c r="BRW254" s="3"/>
      <c r="BRX254" s="3"/>
      <c r="BRY254" s="3"/>
      <c r="BRZ254" s="3"/>
      <c r="BSA254" s="3"/>
      <c r="BSB254" s="3"/>
      <c r="BSC254" s="3"/>
      <c r="BSD254" s="3"/>
      <c r="BSE254" s="3"/>
      <c r="BSF254" s="3"/>
      <c r="BSG254" s="3"/>
      <c r="BSH254" s="3"/>
      <c r="BSI254" s="3"/>
      <c r="BSJ254" s="3"/>
      <c r="BSK254" s="3"/>
      <c r="BSL254" s="3"/>
      <c r="BSM254" s="3"/>
      <c r="BSN254" s="3"/>
      <c r="BSO254" s="3"/>
      <c r="BSP254" s="3"/>
      <c r="BSQ254" s="3"/>
      <c r="BSR254" s="3"/>
      <c r="BSS254" s="3"/>
      <c r="BST254" s="3"/>
      <c r="BSU254" s="3"/>
      <c r="BSV254" s="3"/>
      <c r="BSW254" s="3"/>
      <c r="BSX254" s="3"/>
      <c r="BSY254" s="3"/>
      <c r="BSZ254" s="3"/>
      <c r="BTA254" s="3"/>
      <c r="BTB254" s="3"/>
      <c r="BTC254" s="3"/>
      <c r="BTD254" s="3"/>
      <c r="BTE254" s="3"/>
      <c r="BTF254" s="3"/>
      <c r="BTG254" s="3"/>
      <c r="BTH254" s="3"/>
      <c r="BTI254" s="3"/>
      <c r="BTJ254" s="3"/>
      <c r="BTK254" s="3"/>
      <c r="BTL254" s="3"/>
      <c r="BTM254" s="3"/>
      <c r="BTN254" s="3"/>
      <c r="BTO254" s="3"/>
      <c r="BTP254" s="3"/>
      <c r="BTQ254" s="3"/>
      <c r="BTR254" s="3"/>
      <c r="BTS254" s="3"/>
      <c r="BTT254" s="3"/>
      <c r="BTU254" s="3"/>
      <c r="BTV254" s="3"/>
      <c r="BTW254" s="3"/>
      <c r="BTX254" s="3"/>
      <c r="BTY254" s="3"/>
      <c r="BTZ254" s="3"/>
      <c r="BUA254" s="3"/>
      <c r="BUB254" s="3"/>
      <c r="BUC254" s="3"/>
      <c r="BUD254" s="3"/>
      <c r="BUE254" s="3"/>
      <c r="BUF254" s="3"/>
      <c r="BUG254" s="3"/>
      <c r="BUH254" s="3"/>
      <c r="BUI254" s="3"/>
      <c r="BUJ254" s="3"/>
      <c r="BUK254" s="3"/>
      <c r="BUL254" s="3"/>
      <c r="BUM254" s="3"/>
      <c r="BUN254" s="3"/>
      <c r="BUO254" s="3"/>
      <c r="BUP254" s="3"/>
      <c r="BUQ254" s="3"/>
      <c r="BUR254" s="3"/>
      <c r="BUS254" s="3"/>
      <c r="BUT254" s="3"/>
      <c r="BUU254" s="3"/>
      <c r="BUV254" s="3"/>
      <c r="BUW254" s="3"/>
      <c r="BUX254" s="3"/>
      <c r="BUY254" s="3"/>
      <c r="BUZ254" s="3"/>
      <c r="BVA254" s="3"/>
      <c r="BVB254" s="3"/>
      <c r="BVC254" s="3"/>
      <c r="BVD254" s="3"/>
      <c r="BVE254" s="3"/>
      <c r="BVF254" s="3"/>
      <c r="BVG254" s="3"/>
      <c r="BVH254" s="3"/>
      <c r="BVI254" s="3"/>
      <c r="BVJ254" s="3"/>
      <c r="BVK254" s="3"/>
      <c r="BVL254" s="3"/>
      <c r="BVM254" s="3"/>
      <c r="BVN254" s="3"/>
      <c r="BVO254" s="3"/>
      <c r="BVP254" s="3"/>
      <c r="BVQ254" s="3"/>
      <c r="BVR254" s="3"/>
      <c r="BVS254" s="3"/>
      <c r="BVT254" s="3"/>
      <c r="BVU254" s="3"/>
      <c r="BVV254" s="3"/>
      <c r="BVW254" s="3"/>
      <c r="BVX254" s="3"/>
      <c r="BVY254" s="3"/>
      <c r="BVZ254" s="3"/>
      <c r="BWA254" s="3"/>
      <c r="BWB254" s="3"/>
      <c r="BWC254" s="3"/>
      <c r="BWD254" s="3"/>
      <c r="BWE254" s="3"/>
      <c r="BWF254" s="3"/>
      <c r="BWG254" s="3"/>
      <c r="BWH254" s="3"/>
      <c r="BWI254" s="3"/>
      <c r="BWJ254" s="3"/>
      <c r="BWK254" s="3"/>
      <c r="BWL254" s="3"/>
      <c r="BWM254" s="3"/>
      <c r="BWN254" s="3"/>
      <c r="BWO254" s="3"/>
      <c r="BWP254" s="3"/>
      <c r="BWQ254" s="3"/>
      <c r="BWR254" s="3"/>
      <c r="BWS254" s="3"/>
      <c r="BWT254" s="3"/>
      <c r="BWU254" s="3"/>
      <c r="BWV254" s="3"/>
      <c r="BWW254" s="3"/>
      <c r="BWX254" s="3"/>
      <c r="BWY254" s="3"/>
      <c r="BWZ254" s="3"/>
      <c r="BXA254" s="3"/>
      <c r="BXB254" s="3"/>
      <c r="BXC254" s="3"/>
      <c r="BXD254" s="3"/>
      <c r="BXE254" s="3"/>
      <c r="BXF254" s="3"/>
      <c r="BXG254" s="3"/>
      <c r="BXH254" s="3"/>
      <c r="BXI254" s="3"/>
      <c r="BXJ254" s="3"/>
      <c r="BXK254" s="3"/>
      <c r="BXL254" s="3"/>
      <c r="BXM254" s="3"/>
      <c r="BXN254" s="3"/>
      <c r="BXO254" s="3"/>
      <c r="BXP254" s="3"/>
      <c r="BXQ254" s="3"/>
      <c r="BXR254" s="3"/>
      <c r="BXS254" s="3"/>
      <c r="BXT254" s="3"/>
      <c r="BXU254" s="3"/>
      <c r="BXV254" s="3"/>
      <c r="BXW254" s="3"/>
      <c r="BXX254" s="3"/>
      <c r="BXY254" s="3"/>
      <c r="BXZ254" s="3"/>
      <c r="BYA254" s="3"/>
      <c r="BYB254" s="3"/>
      <c r="BYC254" s="3"/>
      <c r="BYD254" s="3"/>
      <c r="BYE254" s="3"/>
      <c r="BYF254" s="3"/>
      <c r="BYG254" s="3"/>
      <c r="BYH254" s="3"/>
      <c r="BYI254" s="3"/>
      <c r="BYJ254" s="3"/>
      <c r="BYK254" s="3"/>
      <c r="BYL254" s="3"/>
      <c r="BYM254" s="3"/>
      <c r="BYN254" s="3"/>
      <c r="BYO254" s="3"/>
      <c r="BYP254" s="3"/>
      <c r="BYQ254" s="3"/>
      <c r="BYR254" s="3"/>
      <c r="BYS254" s="3"/>
      <c r="BYT254" s="3"/>
      <c r="BYU254" s="3"/>
      <c r="BYV254" s="3"/>
      <c r="BYW254" s="3"/>
      <c r="BYX254" s="3"/>
      <c r="BYY254" s="3"/>
      <c r="BYZ254" s="3"/>
      <c r="BZA254" s="3"/>
      <c r="BZB254" s="3"/>
      <c r="BZC254" s="3"/>
      <c r="BZD254" s="3"/>
      <c r="BZE254" s="3"/>
      <c r="BZF254" s="3"/>
      <c r="BZG254" s="3"/>
      <c r="BZH254" s="3"/>
      <c r="BZI254" s="3"/>
      <c r="BZJ254" s="3"/>
      <c r="BZK254" s="3"/>
      <c r="BZL254" s="3"/>
      <c r="BZM254" s="3"/>
      <c r="BZN254" s="3"/>
      <c r="BZO254" s="3"/>
      <c r="BZP254" s="3"/>
      <c r="BZQ254" s="3"/>
      <c r="BZR254" s="3"/>
      <c r="BZS254" s="3"/>
      <c r="BZT254" s="3"/>
      <c r="BZU254" s="3"/>
      <c r="BZV254" s="3"/>
      <c r="BZW254" s="3"/>
      <c r="BZX254" s="3"/>
      <c r="BZY254" s="3"/>
      <c r="BZZ254" s="3"/>
      <c r="CAA254" s="3"/>
      <c r="CAB254" s="3"/>
      <c r="CAC254" s="3"/>
      <c r="CAD254" s="3"/>
      <c r="CAE254" s="3"/>
      <c r="CAF254" s="3"/>
      <c r="CAG254" s="3"/>
      <c r="CAH254" s="3"/>
      <c r="CAI254" s="3"/>
      <c r="CAJ254" s="3"/>
      <c r="CAK254" s="3"/>
      <c r="CAL254" s="3"/>
      <c r="CAM254" s="3"/>
      <c r="CAN254" s="3"/>
      <c r="CAO254" s="3"/>
      <c r="CAP254" s="3"/>
      <c r="CAQ254" s="3"/>
      <c r="CAR254" s="3"/>
      <c r="CAS254" s="3"/>
      <c r="CAT254" s="3"/>
      <c r="CAU254" s="3"/>
      <c r="CAV254" s="3"/>
      <c r="CAW254" s="3"/>
      <c r="CAX254" s="3"/>
      <c r="CAY254" s="3"/>
      <c r="CAZ254" s="3"/>
      <c r="CBA254" s="3"/>
      <c r="CBB254" s="3"/>
      <c r="CBC254" s="3"/>
      <c r="CBD254" s="3"/>
      <c r="CBE254" s="3"/>
      <c r="CBF254" s="3"/>
      <c r="CBG254" s="3"/>
      <c r="CBH254" s="3"/>
      <c r="CBI254" s="3"/>
      <c r="CBJ254" s="3"/>
      <c r="CBK254" s="3"/>
      <c r="CBL254" s="3"/>
      <c r="CBM254" s="3"/>
      <c r="CBN254" s="3"/>
      <c r="CBO254" s="3"/>
      <c r="CBP254" s="3"/>
      <c r="CBQ254" s="3"/>
      <c r="CBR254" s="3"/>
      <c r="CBS254" s="3"/>
      <c r="CBT254" s="3"/>
      <c r="CBU254" s="3"/>
      <c r="CBV254" s="3"/>
      <c r="CBW254" s="3"/>
      <c r="CBX254" s="3"/>
      <c r="CBY254" s="3"/>
      <c r="CBZ254" s="3"/>
      <c r="CCA254" s="3"/>
      <c r="CCB254" s="3"/>
      <c r="CCC254" s="3"/>
      <c r="CCD254" s="3"/>
      <c r="CCE254" s="3"/>
      <c r="CCF254" s="3"/>
      <c r="CCG254" s="3"/>
      <c r="CCH254" s="3"/>
      <c r="CCI254" s="3"/>
      <c r="CCJ254" s="3"/>
      <c r="CCK254" s="3"/>
      <c r="CCL254" s="3"/>
      <c r="CCM254" s="3"/>
      <c r="CCN254" s="3"/>
      <c r="CCO254" s="3"/>
      <c r="CCP254" s="3"/>
      <c r="CCQ254" s="3"/>
      <c r="CCR254" s="3"/>
      <c r="CCS254" s="3"/>
      <c r="CCT254" s="3"/>
      <c r="CCU254" s="3"/>
      <c r="CCV254" s="3"/>
      <c r="CCW254" s="3"/>
      <c r="CCX254" s="3"/>
      <c r="CCY254" s="3"/>
      <c r="CCZ254" s="3"/>
      <c r="CDA254" s="3"/>
      <c r="CDB254" s="3"/>
      <c r="CDC254" s="3"/>
      <c r="CDD254" s="3"/>
      <c r="CDE254" s="3"/>
      <c r="CDF254" s="3"/>
      <c r="CDG254" s="3"/>
      <c r="CDH254" s="3"/>
      <c r="CDI254" s="3"/>
      <c r="CDJ254" s="3"/>
      <c r="CDK254" s="3"/>
      <c r="CDL254" s="3"/>
      <c r="CDM254" s="3"/>
      <c r="CDN254" s="3"/>
      <c r="CDO254" s="3"/>
      <c r="CDP254" s="3"/>
      <c r="CDQ254" s="3"/>
      <c r="CDR254" s="3"/>
      <c r="CDS254" s="3"/>
      <c r="CDT254" s="3"/>
      <c r="CDU254" s="3"/>
      <c r="CDV254" s="3"/>
      <c r="CDW254" s="3"/>
      <c r="CDX254" s="3"/>
      <c r="CDY254" s="3"/>
      <c r="CDZ254" s="3"/>
      <c r="CEA254" s="3"/>
      <c r="CEB254" s="3"/>
      <c r="CEC254" s="3"/>
      <c r="CED254" s="3"/>
      <c r="CEE254" s="3"/>
      <c r="CEF254" s="3"/>
      <c r="CEG254" s="3"/>
      <c r="CEH254" s="3"/>
      <c r="CEI254" s="3"/>
      <c r="CEJ254" s="3"/>
      <c r="CEK254" s="3"/>
      <c r="CEL254" s="3"/>
      <c r="CEM254" s="3"/>
      <c r="CEN254" s="3"/>
      <c r="CEO254" s="3"/>
      <c r="CEP254" s="3"/>
      <c r="CEQ254" s="3"/>
      <c r="CER254" s="3"/>
      <c r="CES254" s="3"/>
      <c r="CET254" s="3"/>
      <c r="CEU254" s="3"/>
      <c r="CEV254" s="3"/>
      <c r="CEW254" s="3"/>
      <c r="CEX254" s="3"/>
      <c r="CEY254" s="3"/>
      <c r="CEZ254" s="3"/>
      <c r="CFA254" s="3"/>
      <c r="CFB254" s="3"/>
      <c r="CFC254" s="3"/>
      <c r="CFD254" s="3"/>
      <c r="CFE254" s="3"/>
      <c r="CFF254" s="3"/>
      <c r="CFG254" s="3"/>
      <c r="CFH254" s="3"/>
      <c r="CFI254" s="3"/>
      <c r="CFJ254" s="3"/>
      <c r="CFK254" s="3"/>
      <c r="CFL254" s="3"/>
      <c r="CFM254" s="3"/>
      <c r="CFN254" s="3"/>
      <c r="CFO254" s="3"/>
      <c r="CFP254" s="3"/>
      <c r="CFQ254" s="3"/>
      <c r="CFR254" s="3"/>
      <c r="CFS254" s="3"/>
      <c r="CFT254" s="3"/>
      <c r="CFU254" s="3"/>
      <c r="CFV254" s="3"/>
      <c r="CFW254" s="3"/>
      <c r="CFX254" s="3"/>
      <c r="CFY254" s="3"/>
      <c r="CFZ254" s="3"/>
      <c r="CGA254" s="3"/>
      <c r="CGB254" s="3"/>
      <c r="CGC254" s="3"/>
      <c r="CGD254" s="3"/>
      <c r="CGE254" s="3"/>
      <c r="CGF254" s="3"/>
      <c r="CGG254" s="3"/>
      <c r="CGH254" s="3"/>
      <c r="CGI254" s="3"/>
      <c r="CGJ254" s="3"/>
      <c r="CGK254" s="3"/>
      <c r="CGL254" s="3"/>
      <c r="CGM254" s="3"/>
      <c r="CGN254" s="3"/>
      <c r="CGO254" s="3"/>
      <c r="CGP254" s="3"/>
      <c r="CGQ254" s="3"/>
      <c r="CGR254" s="3"/>
      <c r="CGS254" s="3"/>
      <c r="CGT254" s="3"/>
      <c r="CGU254" s="3"/>
      <c r="CGV254" s="3"/>
      <c r="CGW254" s="3"/>
      <c r="CGX254" s="3"/>
      <c r="CGY254" s="3"/>
      <c r="CGZ254" s="3"/>
      <c r="CHA254" s="3"/>
      <c r="CHB254" s="3"/>
      <c r="CHC254" s="3"/>
      <c r="CHD254" s="3"/>
      <c r="CHE254" s="3"/>
      <c r="CHF254" s="3"/>
      <c r="CHG254" s="3"/>
      <c r="CHH254" s="3"/>
      <c r="CHI254" s="3"/>
      <c r="CHJ254" s="3"/>
      <c r="CHK254" s="3"/>
      <c r="CHL254" s="3"/>
      <c r="CHM254" s="3"/>
      <c r="CHN254" s="3"/>
      <c r="CHO254" s="3"/>
      <c r="CHP254" s="3"/>
      <c r="CHQ254" s="3"/>
      <c r="CHR254" s="3"/>
      <c r="CHS254" s="3"/>
      <c r="CHT254" s="3"/>
      <c r="CHU254" s="3"/>
      <c r="CHV254" s="3"/>
      <c r="CHW254" s="3"/>
      <c r="CHX254" s="3"/>
      <c r="CHY254" s="3"/>
      <c r="CHZ254" s="3"/>
      <c r="CIA254" s="3"/>
      <c r="CIB254" s="3"/>
      <c r="CIC254" s="3"/>
      <c r="CID254" s="3"/>
      <c r="CIE254" s="3"/>
      <c r="CIF254" s="3"/>
      <c r="CIG254" s="3"/>
      <c r="CIH254" s="3"/>
      <c r="CII254" s="3"/>
      <c r="CIJ254" s="3"/>
      <c r="CIK254" s="3"/>
      <c r="CIL254" s="3"/>
      <c r="CIM254" s="3"/>
      <c r="CIN254" s="3"/>
      <c r="CIO254" s="3"/>
      <c r="CIP254" s="3"/>
      <c r="CIQ254" s="3"/>
      <c r="CIR254" s="3"/>
      <c r="CIS254" s="3"/>
      <c r="CIT254" s="3"/>
      <c r="CIU254" s="3"/>
      <c r="CIV254" s="3"/>
      <c r="CIW254" s="3"/>
      <c r="CIX254" s="3"/>
      <c r="CIY254" s="3"/>
      <c r="CIZ254" s="3"/>
      <c r="CJA254" s="3"/>
      <c r="CJB254" s="3"/>
      <c r="CJC254" s="3"/>
      <c r="CJD254" s="3"/>
      <c r="CJE254" s="3"/>
      <c r="CJF254" s="3"/>
      <c r="CJG254" s="3"/>
      <c r="CJH254" s="3"/>
      <c r="CJI254" s="3"/>
      <c r="CJJ254" s="3"/>
      <c r="CJK254" s="3"/>
      <c r="CJL254" s="3"/>
      <c r="CJM254" s="3"/>
      <c r="CJN254" s="3"/>
      <c r="CJO254" s="3"/>
      <c r="CJP254" s="3"/>
      <c r="CJQ254" s="3"/>
      <c r="CJR254" s="3"/>
      <c r="CJS254" s="3"/>
      <c r="CJT254" s="3"/>
      <c r="CJU254" s="3"/>
      <c r="CJV254" s="3"/>
      <c r="CJW254" s="3"/>
      <c r="CJX254" s="3"/>
      <c r="CJY254" s="3"/>
      <c r="CJZ254" s="3"/>
      <c r="CKA254" s="3"/>
      <c r="CKB254" s="3"/>
      <c r="CKC254" s="3"/>
      <c r="CKD254" s="3"/>
      <c r="CKE254" s="3"/>
      <c r="CKF254" s="3"/>
      <c r="CKG254" s="3"/>
      <c r="CKH254" s="3"/>
      <c r="CKI254" s="3"/>
      <c r="CKJ254" s="3"/>
      <c r="CKK254" s="3"/>
      <c r="CKL254" s="3"/>
      <c r="CKM254" s="3"/>
      <c r="CKN254" s="3"/>
      <c r="CKO254" s="3"/>
      <c r="CKP254" s="3"/>
      <c r="CKQ254" s="3"/>
      <c r="CKR254" s="3"/>
      <c r="CKS254" s="3"/>
      <c r="CKT254" s="3"/>
      <c r="CKU254" s="3"/>
      <c r="CKV254" s="3"/>
      <c r="CKW254" s="3"/>
      <c r="CKX254" s="3"/>
      <c r="CKY254" s="3"/>
      <c r="CKZ254" s="3"/>
      <c r="CLA254" s="3"/>
      <c r="CLB254" s="3"/>
      <c r="CLC254" s="3"/>
      <c r="CLD254" s="3"/>
      <c r="CLE254" s="3"/>
      <c r="CLF254" s="3"/>
      <c r="CLG254" s="3"/>
      <c r="CLH254" s="3"/>
      <c r="CLI254" s="3"/>
      <c r="CLJ254" s="3"/>
      <c r="CLK254" s="3"/>
      <c r="CLL254" s="3"/>
      <c r="CLM254" s="3"/>
      <c r="CLN254" s="3"/>
      <c r="CLO254" s="3"/>
      <c r="CLP254" s="3"/>
      <c r="CLQ254" s="3"/>
      <c r="CLR254" s="3"/>
      <c r="CLS254" s="3"/>
      <c r="CLT254" s="3"/>
      <c r="CLU254" s="3"/>
      <c r="CLV254" s="3"/>
      <c r="CLW254" s="3"/>
      <c r="CLX254" s="3"/>
      <c r="CLY254" s="3"/>
      <c r="CLZ254" s="3"/>
      <c r="CMA254" s="3"/>
      <c r="CMB254" s="3"/>
      <c r="CMC254" s="3"/>
      <c r="CMD254" s="3"/>
      <c r="CME254" s="3"/>
      <c r="CMF254" s="3"/>
      <c r="CMG254" s="3"/>
      <c r="CMH254" s="3"/>
      <c r="CMI254" s="3"/>
      <c r="CMJ254" s="3"/>
      <c r="CMK254" s="3"/>
      <c r="CML254" s="3"/>
      <c r="CMM254" s="3"/>
      <c r="CMN254" s="3"/>
      <c r="CMO254" s="3"/>
      <c r="CMP254" s="3"/>
      <c r="CMQ254" s="3"/>
      <c r="CMR254" s="3"/>
      <c r="CMS254" s="3"/>
      <c r="CMT254" s="3"/>
      <c r="CMU254" s="3"/>
      <c r="CMV254" s="3"/>
      <c r="CMW254" s="3"/>
      <c r="CMX254" s="3"/>
      <c r="CMY254" s="3"/>
      <c r="CMZ254" s="3"/>
      <c r="CNA254" s="3"/>
      <c r="CNB254" s="3"/>
      <c r="CNC254" s="3"/>
      <c r="CND254" s="3"/>
      <c r="CNE254" s="3"/>
      <c r="CNF254" s="3"/>
      <c r="CNG254" s="3"/>
      <c r="CNH254" s="3"/>
      <c r="CNI254" s="3"/>
      <c r="CNJ254" s="3"/>
      <c r="CNK254" s="3"/>
      <c r="CNL254" s="3"/>
      <c r="CNM254" s="3"/>
      <c r="CNN254" s="3"/>
      <c r="CNO254" s="3"/>
      <c r="CNP254" s="3"/>
      <c r="CNQ254" s="3"/>
      <c r="CNR254" s="3"/>
      <c r="CNS254" s="3"/>
      <c r="CNT254" s="3"/>
      <c r="CNU254" s="3"/>
      <c r="CNV254" s="3"/>
      <c r="CNW254" s="3"/>
      <c r="CNX254" s="3"/>
      <c r="CNY254" s="3"/>
      <c r="CNZ254" s="3"/>
      <c r="COA254" s="3"/>
      <c r="COB254" s="3"/>
      <c r="COC254" s="3"/>
      <c r="COD254" s="3"/>
      <c r="COE254" s="3"/>
      <c r="COF254" s="3"/>
      <c r="COG254" s="3"/>
      <c r="COH254" s="3"/>
      <c r="COI254" s="3"/>
      <c r="COJ254" s="3"/>
      <c r="COK254" s="3"/>
      <c r="COL254" s="3"/>
      <c r="COM254" s="3"/>
      <c r="CON254" s="3"/>
      <c r="COO254" s="3"/>
      <c r="COP254" s="3"/>
      <c r="COQ254" s="3"/>
      <c r="COR254" s="3"/>
      <c r="COS254" s="3"/>
      <c r="COT254" s="3"/>
      <c r="COU254" s="3"/>
      <c r="COV254" s="3"/>
      <c r="COW254" s="3"/>
      <c r="COX254" s="3"/>
      <c r="COY254" s="3"/>
      <c r="COZ254" s="3"/>
      <c r="CPA254" s="3"/>
      <c r="CPB254" s="3"/>
      <c r="CPC254" s="3"/>
      <c r="CPD254" s="3"/>
      <c r="CPE254" s="3"/>
      <c r="CPF254" s="3"/>
      <c r="CPG254" s="3"/>
      <c r="CPH254" s="3"/>
      <c r="CPI254" s="3"/>
      <c r="CPJ254" s="3"/>
      <c r="CPK254" s="3"/>
      <c r="CPL254" s="3"/>
      <c r="CPM254" s="3"/>
      <c r="CPN254" s="3"/>
      <c r="CPO254" s="3"/>
      <c r="CPP254" s="3"/>
      <c r="CPQ254" s="3"/>
      <c r="CPR254" s="3"/>
      <c r="CPS254" s="3"/>
      <c r="CPT254" s="3"/>
      <c r="CPU254" s="3"/>
      <c r="CPV254" s="3"/>
      <c r="CPW254" s="3"/>
      <c r="CPX254" s="3"/>
      <c r="CPY254" s="3"/>
      <c r="CPZ254" s="3"/>
      <c r="CQA254" s="3"/>
      <c r="CQB254" s="3"/>
      <c r="CQC254" s="3"/>
      <c r="CQD254" s="3"/>
      <c r="CQE254" s="3"/>
      <c r="CQF254" s="3"/>
      <c r="CQG254" s="3"/>
      <c r="CQH254" s="3"/>
      <c r="CQI254" s="3"/>
      <c r="CQJ254" s="3"/>
      <c r="CQK254" s="3"/>
      <c r="CQL254" s="3"/>
      <c r="CQM254" s="3"/>
      <c r="CQN254" s="3"/>
      <c r="CQO254" s="3"/>
      <c r="CQP254" s="3"/>
      <c r="CQQ254" s="3"/>
      <c r="CQR254" s="3"/>
      <c r="CQS254" s="3"/>
      <c r="CQT254" s="3"/>
      <c r="CQU254" s="3"/>
      <c r="CQV254" s="3"/>
      <c r="CQW254" s="3"/>
      <c r="CQX254" s="3"/>
      <c r="CQY254" s="3"/>
      <c r="CQZ254" s="3"/>
      <c r="CRA254" s="3"/>
      <c r="CRB254" s="3"/>
      <c r="CRC254" s="3"/>
      <c r="CRD254" s="3"/>
      <c r="CRE254" s="3"/>
      <c r="CRF254" s="3"/>
      <c r="CRG254" s="3"/>
      <c r="CRH254" s="3"/>
      <c r="CRI254" s="3"/>
      <c r="CRJ254" s="3"/>
      <c r="CRK254" s="3"/>
      <c r="CRL254" s="3"/>
      <c r="CRM254" s="3"/>
      <c r="CRN254" s="3"/>
      <c r="CRO254" s="3"/>
      <c r="CRP254" s="3"/>
      <c r="CRQ254" s="3"/>
      <c r="CRR254" s="3"/>
      <c r="CRS254" s="3"/>
      <c r="CRT254" s="3"/>
      <c r="CRU254" s="3"/>
      <c r="CRV254" s="3"/>
      <c r="CRW254" s="3"/>
      <c r="CRX254" s="3"/>
      <c r="CRY254" s="3"/>
      <c r="CRZ254" s="3"/>
      <c r="CSA254" s="3"/>
      <c r="CSB254" s="3"/>
      <c r="CSC254" s="3"/>
      <c r="CSD254" s="3"/>
      <c r="CSE254" s="3"/>
      <c r="CSF254" s="3"/>
      <c r="CSG254" s="3"/>
      <c r="CSH254" s="3"/>
      <c r="CSI254" s="3"/>
      <c r="CSJ254" s="3"/>
      <c r="CSK254" s="3"/>
      <c r="CSL254" s="3"/>
      <c r="CSM254" s="3"/>
      <c r="CSN254" s="3"/>
      <c r="CSO254" s="3"/>
      <c r="CSP254" s="3"/>
      <c r="CSQ254" s="3"/>
      <c r="CSR254" s="3"/>
      <c r="CSS254" s="3"/>
      <c r="CST254" s="3"/>
      <c r="CSU254" s="3"/>
      <c r="CSV254" s="3"/>
      <c r="CSW254" s="3"/>
      <c r="CSX254" s="3"/>
      <c r="CSY254" s="3"/>
      <c r="CSZ254" s="3"/>
      <c r="CTA254" s="3"/>
      <c r="CTB254" s="3"/>
      <c r="CTC254" s="3"/>
      <c r="CTD254" s="3"/>
      <c r="CTE254" s="3"/>
      <c r="CTF254" s="3"/>
      <c r="CTG254" s="3"/>
      <c r="CTH254" s="3"/>
      <c r="CTI254" s="3"/>
      <c r="CTJ254" s="3"/>
      <c r="CTK254" s="3"/>
      <c r="CTL254" s="3"/>
      <c r="CTM254" s="3"/>
      <c r="CTN254" s="3"/>
      <c r="CTO254" s="3"/>
      <c r="CTP254" s="3"/>
      <c r="CTQ254" s="3"/>
      <c r="CTR254" s="3"/>
      <c r="CTS254" s="3"/>
      <c r="CTT254" s="3"/>
      <c r="CTU254" s="3"/>
      <c r="CTV254" s="3"/>
      <c r="CTW254" s="3"/>
      <c r="CTX254" s="3"/>
      <c r="CTY254" s="3"/>
      <c r="CTZ254" s="3"/>
      <c r="CUA254" s="3"/>
      <c r="CUB254" s="3"/>
      <c r="CUC254" s="3"/>
      <c r="CUD254" s="3"/>
      <c r="CUE254" s="3"/>
      <c r="CUF254" s="3"/>
      <c r="CUG254" s="3"/>
      <c r="CUH254" s="3"/>
      <c r="CUI254" s="3"/>
      <c r="CUJ254" s="3"/>
      <c r="CUK254" s="3"/>
      <c r="CUL254" s="3"/>
      <c r="CUM254" s="3"/>
      <c r="CUN254" s="3"/>
      <c r="CUO254" s="3"/>
      <c r="CUP254" s="3"/>
      <c r="CUQ254" s="3"/>
      <c r="CUR254" s="3"/>
      <c r="CUS254" s="3"/>
      <c r="CUT254" s="3"/>
      <c r="CUU254" s="3"/>
      <c r="CUV254" s="3"/>
      <c r="CUW254" s="3"/>
      <c r="CUX254" s="3"/>
      <c r="CUY254" s="3"/>
      <c r="CUZ254" s="3"/>
      <c r="CVA254" s="3"/>
      <c r="CVB254" s="3"/>
      <c r="CVC254" s="3"/>
      <c r="CVD254" s="3"/>
      <c r="CVE254" s="3"/>
      <c r="CVF254" s="3"/>
      <c r="CVG254" s="3"/>
      <c r="CVH254" s="3"/>
      <c r="CVI254" s="3"/>
      <c r="CVJ254" s="3"/>
      <c r="CVK254" s="3"/>
      <c r="CVL254" s="3"/>
      <c r="CVM254" s="3"/>
      <c r="CVN254" s="3"/>
      <c r="CVO254" s="3"/>
      <c r="CVP254" s="3"/>
      <c r="CVQ254" s="3"/>
      <c r="CVR254" s="3"/>
      <c r="CVS254" s="3"/>
      <c r="CVT254" s="3"/>
      <c r="CVU254" s="3"/>
      <c r="CVV254" s="3"/>
      <c r="CVW254" s="3"/>
      <c r="CVX254" s="3"/>
      <c r="CVY254" s="3"/>
      <c r="CVZ254" s="3"/>
      <c r="CWA254" s="3"/>
      <c r="CWB254" s="3"/>
      <c r="CWC254" s="3"/>
      <c r="CWD254" s="3"/>
      <c r="CWE254" s="3"/>
      <c r="CWF254" s="3"/>
      <c r="CWG254" s="3"/>
      <c r="CWH254" s="3"/>
      <c r="CWI254" s="3"/>
      <c r="CWJ254" s="3"/>
      <c r="CWK254" s="3"/>
      <c r="CWL254" s="3"/>
      <c r="CWM254" s="3"/>
      <c r="CWN254" s="3"/>
      <c r="CWO254" s="3"/>
      <c r="CWP254" s="3"/>
      <c r="CWQ254" s="3"/>
      <c r="CWR254" s="3"/>
      <c r="CWS254" s="3"/>
      <c r="CWT254" s="3"/>
      <c r="CWU254" s="3"/>
      <c r="CWV254" s="3"/>
      <c r="CWW254" s="3"/>
      <c r="CWX254" s="3"/>
      <c r="CWY254" s="3"/>
      <c r="CWZ254" s="3"/>
      <c r="CXA254" s="3"/>
      <c r="CXB254" s="3"/>
      <c r="CXC254" s="3"/>
      <c r="CXD254" s="3"/>
      <c r="CXE254" s="3"/>
      <c r="CXF254" s="3"/>
      <c r="CXG254" s="3"/>
      <c r="CXH254" s="3"/>
      <c r="CXI254" s="3"/>
      <c r="CXJ254" s="3"/>
      <c r="CXK254" s="3"/>
      <c r="CXL254" s="3"/>
      <c r="CXM254" s="3"/>
      <c r="CXN254" s="3"/>
      <c r="CXO254" s="3"/>
      <c r="CXP254" s="3"/>
      <c r="CXQ254" s="3"/>
      <c r="CXR254" s="3"/>
      <c r="CXS254" s="3"/>
      <c r="CXT254" s="3"/>
      <c r="CXU254" s="3"/>
      <c r="CXV254" s="3"/>
      <c r="CXW254" s="3"/>
      <c r="CXX254" s="3"/>
      <c r="CXY254" s="3"/>
      <c r="CXZ254" s="3"/>
      <c r="CYA254" s="3"/>
      <c r="CYB254" s="3"/>
      <c r="CYC254" s="3"/>
      <c r="CYD254" s="3"/>
      <c r="CYE254" s="3"/>
      <c r="CYF254" s="3"/>
      <c r="CYG254" s="3"/>
      <c r="CYH254" s="3"/>
      <c r="CYI254" s="3"/>
      <c r="CYJ254" s="3"/>
      <c r="CYK254" s="3"/>
      <c r="CYL254" s="3"/>
      <c r="CYM254" s="3"/>
      <c r="CYN254" s="3"/>
      <c r="CYO254" s="3"/>
      <c r="CYP254" s="3"/>
      <c r="CYQ254" s="3"/>
      <c r="CYR254" s="3"/>
      <c r="CYS254" s="3"/>
      <c r="CYT254" s="3"/>
      <c r="CYU254" s="3"/>
      <c r="CYV254" s="3"/>
      <c r="CYW254" s="3"/>
      <c r="CYX254" s="3"/>
      <c r="CYY254" s="3"/>
      <c r="CYZ254" s="3"/>
      <c r="CZA254" s="3"/>
      <c r="CZB254" s="3"/>
      <c r="CZC254" s="3"/>
      <c r="CZD254" s="3"/>
      <c r="CZE254" s="3"/>
      <c r="CZF254" s="3"/>
      <c r="CZG254" s="3"/>
      <c r="CZH254" s="3"/>
      <c r="CZI254" s="3"/>
      <c r="CZJ254" s="3"/>
      <c r="CZK254" s="3"/>
      <c r="CZL254" s="3"/>
      <c r="CZM254" s="3"/>
      <c r="CZN254" s="3"/>
      <c r="CZO254" s="3"/>
      <c r="CZP254" s="3"/>
      <c r="CZQ254" s="3"/>
      <c r="CZR254" s="3"/>
      <c r="CZS254" s="3"/>
      <c r="CZT254" s="3"/>
      <c r="CZU254" s="3"/>
      <c r="CZV254" s="3"/>
      <c r="CZW254" s="3"/>
      <c r="CZX254" s="3"/>
      <c r="CZY254" s="3"/>
      <c r="CZZ254" s="3"/>
      <c r="DAA254" s="3"/>
      <c r="DAB254" s="3"/>
      <c r="DAC254" s="3"/>
      <c r="DAD254" s="3"/>
      <c r="DAE254" s="3"/>
      <c r="DAF254" s="3"/>
      <c r="DAG254" s="3"/>
      <c r="DAH254" s="3"/>
      <c r="DAI254" s="3"/>
      <c r="DAJ254" s="3"/>
      <c r="DAK254" s="3"/>
      <c r="DAL254" s="3"/>
      <c r="DAM254" s="3"/>
      <c r="DAN254" s="3"/>
      <c r="DAO254" s="3"/>
      <c r="DAP254" s="3"/>
      <c r="DAQ254" s="3"/>
      <c r="DAR254" s="3"/>
      <c r="DAS254" s="3"/>
      <c r="DAT254" s="3"/>
      <c r="DAU254" s="3"/>
      <c r="DAV254" s="3"/>
      <c r="DAW254" s="3"/>
      <c r="DAX254" s="3"/>
      <c r="DAY254" s="3"/>
      <c r="DAZ254" s="3"/>
      <c r="DBA254" s="3"/>
      <c r="DBB254" s="3"/>
      <c r="DBC254" s="3"/>
      <c r="DBD254" s="3"/>
      <c r="DBE254" s="3"/>
      <c r="DBF254" s="3"/>
      <c r="DBG254" s="3"/>
      <c r="DBH254" s="3"/>
      <c r="DBI254" s="3"/>
      <c r="DBJ254" s="3"/>
      <c r="DBK254" s="3"/>
      <c r="DBL254" s="3"/>
      <c r="DBM254" s="3"/>
      <c r="DBN254" s="3"/>
      <c r="DBO254" s="3"/>
      <c r="DBP254" s="3"/>
      <c r="DBQ254" s="3"/>
      <c r="DBR254" s="3"/>
      <c r="DBS254" s="3"/>
      <c r="DBT254" s="3"/>
      <c r="DBU254" s="3"/>
      <c r="DBV254" s="3"/>
      <c r="DBW254" s="3"/>
      <c r="DBX254" s="3"/>
      <c r="DBY254" s="3"/>
      <c r="DBZ254" s="3"/>
      <c r="DCA254" s="3"/>
      <c r="DCB254" s="3"/>
      <c r="DCC254" s="3"/>
      <c r="DCD254" s="3"/>
      <c r="DCE254" s="3"/>
      <c r="DCF254" s="3"/>
      <c r="DCG254" s="3"/>
      <c r="DCH254" s="3"/>
      <c r="DCI254" s="3"/>
      <c r="DCJ254" s="3"/>
      <c r="DCK254" s="3"/>
      <c r="DCL254" s="3"/>
      <c r="DCM254" s="3"/>
      <c r="DCN254" s="3"/>
      <c r="DCO254" s="3"/>
      <c r="DCP254" s="3"/>
      <c r="DCQ254" s="3"/>
      <c r="DCR254" s="3"/>
      <c r="DCS254" s="3"/>
      <c r="DCT254" s="3"/>
      <c r="DCU254" s="3"/>
      <c r="DCV254" s="3"/>
      <c r="DCW254" s="3"/>
      <c r="DCX254" s="3"/>
      <c r="DCY254" s="3"/>
      <c r="DCZ254" s="3"/>
      <c r="DDA254" s="3"/>
      <c r="DDB254" s="3"/>
      <c r="DDC254" s="3"/>
      <c r="DDD254" s="3"/>
      <c r="DDE254" s="3"/>
      <c r="DDF254" s="3"/>
      <c r="DDG254" s="3"/>
      <c r="DDH254" s="3"/>
      <c r="DDI254" s="3"/>
      <c r="DDJ254" s="3"/>
      <c r="DDK254" s="3"/>
      <c r="DDL254" s="3"/>
      <c r="DDM254" s="3"/>
      <c r="DDN254" s="3"/>
      <c r="DDO254" s="3"/>
      <c r="DDP254" s="3"/>
      <c r="DDQ254" s="3"/>
      <c r="DDR254" s="3"/>
      <c r="DDS254" s="3"/>
      <c r="DDT254" s="3"/>
      <c r="DDU254" s="3"/>
      <c r="DDV254" s="3"/>
      <c r="DDW254" s="3"/>
      <c r="DDX254" s="3"/>
      <c r="DDY254" s="3"/>
      <c r="DDZ254" s="3"/>
      <c r="DEA254" s="3"/>
      <c r="DEB254" s="3"/>
      <c r="DEC254" s="3"/>
      <c r="DED254" s="3"/>
      <c r="DEE254" s="3"/>
      <c r="DEF254" s="3"/>
      <c r="DEG254" s="3"/>
      <c r="DEH254" s="3"/>
      <c r="DEI254" s="3"/>
      <c r="DEJ254" s="3"/>
      <c r="DEK254" s="3"/>
      <c r="DEL254" s="3"/>
      <c r="DEM254" s="3"/>
      <c r="DEN254" s="3"/>
      <c r="DEO254" s="3"/>
      <c r="DEP254" s="3"/>
      <c r="DEQ254" s="3"/>
      <c r="DER254" s="3"/>
      <c r="DES254" s="3"/>
      <c r="DET254" s="3"/>
      <c r="DEU254" s="3"/>
      <c r="DEV254" s="3"/>
      <c r="DEW254" s="3"/>
      <c r="DEX254" s="3"/>
      <c r="DEY254" s="3"/>
      <c r="DEZ254" s="3"/>
      <c r="DFA254" s="3"/>
      <c r="DFB254" s="3"/>
      <c r="DFC254" s="3"/>
      <c r="DFD254" s="3"/>
      <c r="DFE254" s="3"/>
      <c r="DFF254" s="3"/>
      <c r="DFG254" s="3"/>
      <c r="DFH254" s="3"/>
      <c r="DFI254" s="3"/>
      <c r="DFJ254" s="3"/>
      <c r="DFK254" s="3"/>
      <c r="DFL254" s="3"/>
      <c r="DFM254" s="3"/>
      <c r="DFN254" s="3"/>
      <c r="DFO254" s="3"/>
      <c r="DFP254" s="3"/>
      <c r="DFQ254" s="3"/>
      <c r="DFR254" s="3"/>
      <c r="DFS254" s="3"/>
      <c r="DFT254" s="3"/>
      <c r="DFU254" s="3"/>
      <c r="DFV254" s="3"/>
      <c r="DFW254" s="3"/>
      <c r="DFX254" s="3"/>
      <c r="DFY254" s="3"/>
      <c r="DFZ254" s="3"/>
      <c r="DGA254" s="3"/>
      <c r="DGB254" s="3"/>
      <c r="DGC254" s="3"/>
      <c r="DGD254" s="3"/>
      <c r="DGE254" s="3"/>
      <c r="DGF254" s="3"/>
      <c r="DGG254" s="3"/>
      <c r="DGH254" s="3"/>
      <c r="DGI254" s="3"/>
      <c r="DGJ254" s="3"/>
      <c r="DGK254" s="3"/>
      <c r="DGL254" s="3"/>
      <c r="DGM254" s="3"/>
      <c r="DGN254" s="3"/>
      <c r="DGO254" s="3"/>
      <c r="DGP254" s="3"/>
      <c r="DGQ254" s="3"/>
      <c r="DGR254" s="3"/>
      <c r="DGS254" s="3"/>
      <c r="DGT254" s="3"/>
      <c r="DGU254" s="3"/>
      <c r="DGV254" s="3"/>
      <c r="DGW254" s="3"/>
      <c r="DGX254" s="3"/>
      <c r="DGY254" s="3"/>
      <c r="DGZ254" s="3"/>
      <c r="DHA254" s="3"/>
      <c r="DHB254" s="3"/>
      <c r="DHC254" s="3"/>
      <c r="DHD254" s="3"/>
      <c r="DHE254" s="3"/>
      <c r="DHF254" s="3"/>
      <c r="DHG254" s="3"/>
      <c r="DHH254" s="3"/>
      <c r="DHI254" s="3"/>
      <c r="DHJ254" s="3"/>
      <c r="DHK254" s="3"/>
      <c r="DHL254" s="3"/>
      <c r="DHM254" s="3"/>
      <c r="DHN254" s="3"/>
      <c r="DHO254" s="3"/>
      <c r="DHP254" s="3"/>
      <c r="DHQ254" s="3"/>
      <c r="DHR254" s="3"/>
      <c r="DHS254" s="3"/>
      <c r="DHT254" s="3"/>
      <c r="DHU254" s="3"/>
      <c r="DHV254" s="3"/>
      <c r="DHW254" s="3"/>
      <c r="DHX254" s="3"/>
      <c r="DHY254" s="3"/>
      <c r="DHZ254" s="3"/>
      <c r="DIA254" s="3"/>
      <c r="DIB254" s="3"/>
      <c r="DIC254" s="3"/>
      <c r="DID254" s="3"/>
      <c r="DIE254" s="3"/>
      <c r="DIF254" s="3"/>
      <c r="DIG254" s="3"/>
      <c r="DIH254" s="3"/>
      <c r="DII254" s="3"/>
      <c r="DIJ254" s="3"/>
      <c r="DIK254" s="3"/>
      <c r="DIL254" s="3"/>
      <c r="DIM254" s="3"/>
      <c r="DIN254" s="3"/>
      <c r="DIO254" s="3"/>
      <c r="DIP254" s="3"/>
      <c r="DIQ254" s="3"/>
      <c r="DIR254" s="3"/>
      <c r="DIS254" s="3"/>
      <c r="DIT254" s="3"/>
      <c r="DIU254" s="3"/>
      <c r="DIV254" s="3"/>
      <c r="DIW254" s="3"/>
      <c r="DIX254" s="3"/>
      <c r="DIY254" s="3"/>
      <c r="DIZ254" s="3"/>
      <c r="DJA254" s="3"/>
      <c r="DJB254" s="3"/>
      <c r="DJC254" s="3"/>
      <c r="DJD254" s="3"/>
      <c r="DJE254" s="3"/>
      <c r="DJF254" s="3"/>
      <c r="DJG254" s="3"/>
      <c r="DJH254" s="3"/>
      <c r="DJI254" s="3"/>
      <c r="DJJ254" s="3"/>
      <c r="DJK254" s="3"/>
      <c r="DJL254" s="3"/>
      <c r="DJM254" s="3"/>
      <c r="DJN254" s="3"/>
      <c r="DJO254" s="3"/>
      <c r="DJP254" s="3"/>
      <c r="DJQ254" s="3"/>
      <c r="DJR254" s="3"/>
      <c r="DJS254" s="3"/>
      <c r="DJT254" s="3"/>
      <c r="DJU254" s="3"/>
      <c r="DJV254" s="3"/>
      <c r="DJW254" s="3"/>
      <c r="DJX254" s="3"/>
      <c r="DJY254" s="3"/>
      <c r="DJZ254" s="3"/>
      <c r="DKA254" s="3"/>
      <c r="DKB254" s="3"/>
      <c r="DKC254" s="3"/>
      <c r="DKD254" s="3"/>
      <c r="DKE254" s="3"/>
      <c r="DKF254" s="3"/>
      <c r="DKG254" s="3"/>
      <c r="DKH254" s="3"/>
      <c r="DKI254" s="3"/>
      <c r="DKJ254" s="3"/>
      <c r="DKK254" s="3"/>
      <c r="DKL254" s="3"/>
      <c r="DKM254" s="3"/>
      <c r="DKN254" s="3"/>
      <c r="DKO254" s="3"/>
      <c r="DKP254" s="3"/>
      <c r="DKQ254" s="3"/>
      <c r="DKR254" s="3"/>
      <c r="DKS254" s="3"/>
      <c r="DKT254" s="3"/>
      <c r="DKU254" s="3"/>
      <c r="DKV254" s="3"/>
      <c r="DKW254" s="3"/>
      <c r="DKX254" s="3"/>
      <c r="DKY254" s="3"/>
      <c r="DKZ254" s="3"/>
      <c r="DLA254" s="3"/>
      <c r="DLB254" s="3"/>
      <c r="DLC254" s="3"/>
      <c r="DLD254" s="3"/>
      <c r="DLE254" s="3"/>
      <c r="DLF254" s="3"/>
      <c r="DLG254" s="3"/>
      <c r="DLH254" s="3"/>
      <c r="DLI254" s="3"/>
      <c r="DLJ254" s="3"/>
      <c r="DLK254" s="3"/>
      <c r="DLL254" s="3"/>
      <c r="DLM254" s="3"/>
      <c r="DLN254" s="3"/>
      <c r="DLO254" s="3"/>
      <c r="DLP254" s="3"/>
      <c r="DLQ254" s="3"/>
      <c r="DLR254" s="3"/>
      <c r="DLS254" s="3"/>
      <c r="DLT254" s="3"/>
      <c r="DLU254" s="3"/>
      <c r="DLV254" s="3"/>
      <c r="DLW254" s="3"/>
      <c r="DLX254" s="3"/>
      <c r="DLY254" s="3"/>
      <c r="DLZ254" s="3"/>
      <c r="DMA254" s="3"/>
      <c r="DMB254" s="3"/>
      <c r="DMC254" s="3"/>
      <c r="DMD254" s="3"/>
      <c r="DME254" s="3"/>
      <c r="DMF254" s="3"/>
      <c r="DMG254" s="3"/>
      <c r="DMH254" s="3"/>
      <c r="DMI254" s="3"/>
      <c r="DMJ254" s="3"/>
      <c r="DMK254" s="3"/>
      <c r="DML254" s="3"/>
      <c r="DMM254" s="3"/>
      <c r="DMN254" s="3"/>
      <c r="DMO254" s="3"/>
      <c r="DMP254" s="3"/>
      <c r="DMQ254" s="3"/>
      <c r="DMR254" s="3"/>
      <c r="DMS254" s="3"/>
      <c r="DMT254" s="3"/>
      <c r="DMU254" s="3"/>
      <c r="DMV254" s="3"/>
      <c r="DMW254" s="3"/>
      <c r="DMX254" s="3"/>
      <c r="DMY254" s="3"/>
      <c r="DMZ254" s="3"/>
      <c r="DNA254" s="3"/>
      <c r="DNB254" s="3"/>
      <c r="DNC254" s="3"/>
      <c r="DND254" s="3"/>
      <c r="DNE254" s="3"/>
      <c r="DNF254" s="3"/>
      <c r="DNG254" s="3"/>
      <c r="DNH254" s="3"/>
      <c r="DNI254" s="3"/>
      <c r="DNJ254" s="3"/>
      <c r="DNK254" s="3"/>
      <c r="DNL254" s="3"/>
      <c r="DNM254" s="3"/>
      <c r="DNN254" s="3"/>
      <c r="DNO254" s="3"/>
      <c r="DNP254" s="3"/>
      <c r="DNQ254" s="3"/>
      <c r="DNR254" s="3"/>
      <c r="DNS254" s="3"/>
      <c r="DNT254" s="3"/>
      <c r="DNU254" s="3"/>
      <c r="DNV254" s="3"/>
      <c r="DNW254" s="3"/>
      <c r="DNX254" s="3"/>
      <c r="DNY254" s="3"/>
      <c r="DNZ254" s="3"/>
      <c r="DOA254" s="3"/>
      <c r="DOB254" s="3"/>
      <c r="DOC254" s="3"/>
      <c r="DOD254" s="3"/>
      <c r="DOE254" s="3"/>
      <c r="DOF254" s="3"/>
      <c r="DOG254" s="3"/>
      <c r="DOH254" s="3"/>
      <c r="DOI254" s="3"/>
      <c r="DOJ254" s="3"/>
      <c r="DOK254" s="3"/>
      <c r="DOL254" s="3"/>
      <c r="DOM254" s="3"/>
      <c r="DON254" s="3"/>
      <c r="DOO254" s="3"/>
      <c r="DOP254" s="3"/>
      <c r="DOQ254" s="3"/>
      <c r="DOR254" s="3"/>
      <c r="DOS254" s="3"/>
      <c r="DOT254" s="3"/>
      <c r="DOU254" s="3"/>
      <c r="DOV254" s="3"/>
      <c r="DOW254" s="3"/>
      <c r="DOX254" s="3"/>
      <c r="DOY254" s="3"/>
      <c r="DOZ254" s="3"/>
      <c r="DPA254" s="3"/>
      <c r="DPB254" s="3"/>
      <c r="DPC254" s="3"/>
      <c r="DPD254" s="3"/>
      <c r="DPE254" s="3"/>
      <c r="DPF254" s="3"/>
      <c r="DPG254" s="3"/>
      <c r="DPH254" s="3"/>
      <c r="DPI254" s="3"/>
      <c r="DPJ254" s="3"/>
      <c r="DPK254" s="3"/>
      <c r="DPL254" s="3"/>
      <c r="DPM254" s="3"/>
      <c r="DPN254" s="3"/>
      <c r="DPO254" s="3"/>
      <c r="DPP254" s="3"/>
      <c r="DPQ254" s="3"/>
      <c r="DPR254" s="3"/>
      <c r="DPS254" s="3"/>
      <c r="DPT254" s="3"/>
      <c r="DPU254" s="3"/>
      <c r="DPV254" s="3"/>
      <c r="DPW254" s="3"/>
      <c r="DPX254" s="3"/>
      <c r="DPY254" s="3"/>
      <c r="DPZ254" s="3"/>
      <c r="DQA254" s="3"/>
      <c r="DQB254" s="3"/>
      <c r="DQC254" s="3"/>
      <c r="DQD254" s="3"/>
      <c r="DQE254" s="3"/>
      <c r="DQF254" s="3"/>
      <c r="DQG254" s="3"/>
      <c r="DQH254" s="3"/>
      <c r="DQI254" s="3"/>
      <c r="DQJ254" s="3"/>
      <c r="DQK254" s="3"/>
      <c r="DQL254" s="3"/>
      <c r="DQM254" s="3"/>
      <c r="DQN254" s="3"/>
      <c r="DQO254" s="3"/>
      <c r="DQP254" s="3"/>
      <c r="DQQ254" s="3"/>
      <c r="DQR254" s="3"/>
      <c r="DQS254" s="3"/>
      <c r="DQT254" s="3"/>
      <c r="DQU254" s="3"/>
      <c r="DQV254" s="3"/>
      <c r="DQW254" s="3"/>
      <c r="DQX254" s="3"/>
      <c r="DQY254" s="3"/>
      <c r="DQZ254" s="3"/>
      <c r="DRA254" s="3"/>
      <c r="DRB254" s="3"/>
      <c r="DRC254" s="3"/>
      <c r="DRD254" s="3"/>
      <c r="DRE254" s="3"/>
      <c r="DRF254" s="3"/>
      <c r="DRG254" s="3"/>
      <c r="DRH254" s="3"/>
      <c r="DRI254" s="3"/>
      <c r="DRJ254" s="3"/>
      <c r="DRK254" s="3"/>
      <c r="DRL254" s="3"/>
      <c r="DRM254" s="3"/>
      <c r="DRN254" s="3"/>
      <c r="DRO254" s="3"/>
      <c r="DRP254" s="3"/>
      <c r="DRQ254" s="3"/>
      <c r="DRR254" s="3"/>
      <c r="DRS254" s="3"/>
      <c r="DRT254" s="3"/>
      <c r="DRU254" s="3"/>
      <c r="DRV254" s="3"/>
      <c r="DRW254" s="3"/>
      <c r="DRX254" s="3"/>
      <c r="DRY254" s="3"/>
      <c r="DRZ254" s="3"/>
      <c r="DSA254" s="3"/>
      <c r="DSB254" s="3"/>
      <c r="DSC254" s="3"/>
      <c r="DSD254" s="3"/>
      <c r="DSE254" s="3"/>
      <c r="DSF254" s="3"/>
      <c r="DSG254" s="3"/>
      <c r="DSH254" s="3"/>
      <c r="DSI254" s="3"/>
      <c r="DSJ254" s="3"/>
      <c r="DSK254" s="3"/>
      <c r="DSL254" s="3"/>
      <c r="DSM254" s="3"/>
      <c r="DSN254" s="3"/>
      <c r="DSO254" s="3"/>
      <c r="DSP254" s="3"/>
      <c r="DSQ254" s="3"/>
      <c r="DSR254" s="3"/>
      <c r="DSS254" s="3"/>
      <c r="DST254" s="3"/>
      <c r="DSU254" s="3"/>
      <c r="DSV254" s="3"/>
      <c r="DSW254" s="3"/>
      <c r="DSX254" s="3"/>
      <c r="DSY254" s="3"/>
      <c r="DSZ254" s="3"/>
      <c r="DTA254" s="3"/>
      <c r="DTB254" s="3"/>
      <c r="DTC254" s="3"/>
      <c r="DTD254" s="3"/>
      <c r="DTE254" s="3"/>
      <c r="DTF254" s="3"/>
      <c r="DTG254" s="3"/>
      <c r="DTH254" s="3"/>
      <c r="DTI254" s="3"/>
      <c r="DTJ254" s="3"/>
      <c r="DTK254" s="3"/>
      <c r="DTL254" s="3"/>
      <c r="DTM254" s="3"/>
      <c r="DTN254" s="3"/>
      <c r="DTO254" s="3"/>
      <c r="DTP254" s="3"/>
      <c r="DTQ254" s="3"/>
      <c r="DTR254" s="3"/>
      <c r="DTS254" s="3"/>
      <c r="DTT254" s="3"/>
      <c r="DTU254" s="3"/>
      <c r="DTV254" s="3"/>
      <c r="DTW254" s="3"/>
      <c r="DTX254" s="3"/>
      <c r="DTY254" s="3"/>
      <c r="DTZ254" s="3"/>
      <c r="DUA254" s="3"/>
      <c r="DUB254" s="3"/>
      <c r="DUC254" s="3"/>
      <c r="DUD254" s="3"/>
      <c r="DUE254" s="3"/>
      <c r="DUF254" s="3"/>
      <c r="DUG254" s="3"/>
      <c r="DUH254" s="3"/>
      <c r="DUI254" s="3"/>
      <c r="DUJ254" s="3"/>
      <c r="DUK254" s="3"/>
      <c r="DUL254" s="3"/>
      <c r="DUM254" s="3"/>
      <c r="DUN254" s="3"/>
      <c r="DUO254" s="3"/>
      <c r="DUP254" s="3"/>
      <c r="DUQ254" s="3"/>
      <c r="DUR254" s="3"/>
      <c r="DUS254" s="3"/>
      <c r="DUT254" s="3"/>
      <c r="DUU254" s="3"/>
      <c r="DUV254" s="3"/>
      <c r="DUW254" s="3"/>
      <c r="DUX254" s="3"/>
      <c r="DUY254" s="3"/>
      <c r="DUZ254" s="3"/>
      <c r="DVA254" s="3"/>
      <c r="DVB254" s="3"/>
      <c r="DVC254" s="3"/>
      <c r="DVD254" s="3"/>
      <c r="DVE254" s="3"/>
      <c r="DVF254" s="3"/>
      <c r="DVG254" s="3"/>
      <c r="DVH254" s="3"/>
      <c r="DVI254" s="3"/>
      <c r="DVJ254" s="3"/>
      <c r="DVK254" s="3"/>
      <c r="DVL254" s="3"/>
      <c r="DVM254" s="3"/>
      <c r="DVN254" s="3"/>
      <c r="DVO254" s="3"/>
      <c r="DVP254" s="3"/>
      <c r="DVQ254" s="3"/>
      <c r="DVR254" s="3"/>
      <c r="DVS254" s="3"/>
      <c r="DVT254" s="3"/>
      <c r="DVU254" s="3"/>
      <c r="DVV254" s="3"/>
      <c r="DVW254" s="3"/>
      <c r="DVX254" s="3"/>
      <c r="DVY254" s="3"/>
      <c r="DVZ254" s="3"/>
      <c r="DWA254" s="3"/>
      <c r="DWB254" s="3"/>
      <c r="DWC254" s="3"/>
      <c r="DWD254" s="3"/>
      <c r="DWE254" s="3"/>
      <c r="DWF254" s="3"/>
      <c r="DWG254" s="3"/>
      <c r="DWH254" s="3"/>
      <c r="DWI254" s="3"/>
      <c r="DWJ254" s="3"/>
      <c r="DWK254" s="3"/>
      <c r="DWL254" s="3"/>
      <c r="DWM254" s="3"/>
      <c r="DWN254" s="3"/>
      <c r="DWO254" s="3"/>
      <c r="DWP254" s="3"/>
      <c r="DWQ254" s="3"/>
      <c r="DWR254" s="3"/>
      <c r="DWS254" s="3"/>
      <c r="DWT254" s="3"/>
      <c r="DWU254" s="3"/>
      <c r="DWV254" s="3"/>
      <c r="DWW254" s="3"/>
      <c r="DWX254" s="3"/>
      <c r="DWY254" s="3"/>
      <c r="DWZ254" s="3"/>
      <c r="DXA254" s="3"/>
      <c r="DXB254" s="3"/>
      <c r="DXC254" s="3"/>
      <c r="DXD254" s="3"/>
      <c r="DXE254" s="3"/>
      <c r="DXF254" s="3"/>
      <c r="DXG254" s="3"/>
      <c r="DXH254" s="3"/>
      <c r="DXI254" s="3"/>
      <c r="DXJ254" s="3"/>
      <c r="DXK254" s="3"/>
      <c r="DXL254" s="3"/>
      <c r="DXM254" s="3"/>
      <c r="DXN254" s="3"/>
      <c r="DXO254" s="3"/>
      <c r="DXP254" s="3"/>
      <c r="DXQ254" s="3"/>
      <c r="DXR254" s="3"/>
      <c r="DXS254" s="3"/>
      <c r="DXT254" s="3"/>
      <c r="DXU254" s="3"/>
      <c r="DXV254" s="3"/>
      <c r="DXW254" s="3"/>
      <c r="DXX254" s="3"/>
      <c r="DXY254" s="3"/>
      <c r="DXZ254" s="3"/>
      <c r="DYA254" s="3"/>
      <c r="DYB254" s="3"/>
      <c r="DYC254" s="3"/>
      <c r="DYD254" s="3"/>
      <c r="DYE254" s="3"/>
      <c r="DYF254" s="3"/>
      <c r="DYG254" s="3"/>
      <c r="DYH254" s="3"/>
      <c r="DYI254" s="3"/>
      <c r="DYJ254" s="3"/>
      <c r="DYK254" s="3"/>
      <c r="DYL254" s="3"/>
      <c r="DYM254" s="3"/>
      <c r="DYN254" s="3"/>
      <c r="DYO254" s="3"/>
      <c r="DYP254" s="3"/>
      <c r="DYQ254" s="3"/>
      <c r="DYR254" s="3"/>
      <c r="DYS254" s="3"/>
      <c r="DYT254" s="3"/>
      <c r="DYU254" s="3"/>
      <c r="DYV254" s="3"/>
      <c r="DYW254" s="3"/>
      <c r="DYX254" s="3"/>
      <c r="DYY254" s="3"/>
      <c r="DYZ254" s="3"/>
      <c r="DZA254" s="3"/>
      <c r="DZB254" s="3"/>
      <c r="DZC254" s="3"/>
      <c r="DZD254" s="3"/>
      <c r="DZE254" s="3"/>
      <c r="DZF254" s="3"/>
      <c r="DZG254" s="3"/>
      <c r="DZH254" s="3"/>
      <c r="DZI254" s="3"/>
      <c r="DZJ254" s="3"/>
      <c r="DZK254" s="3"/>
      <c r="DZL254" s="3"/>
      <c r="DZM254" s="3"/>
      <c r="DZN254" s="3"/>
      <c r="DZO254" s="3"/>
      <c r="DZP254" s="3"/>
      <c r="DZQ254" s="3"/>
      <c r="DZR254" s="3"/>
      <c r="DZS254" s="3"/>
      <c r="DZT254" s="3"/>
      <c r="DZU254" s="3"/>
      <c r="DZV254" s="3"/>
      <c r="DZW254" s="3"/>
      <c r="DZX254" s="3"/>
      <c r="DZY254" s="3"/>
      <c r="DZZ254" s="3"/>
      <c r="EAA254" s="3"/>
      <c r="EAB254" s="3"/>
      <c r="EAC254" s="3"/>
      <c r="EAD254" s="3"/>
      <c r="EAE254" s="3"/>
      <c r="EAF254" s="3"/>
      <c r="EAG254" s="3"/>
      <c r="EAH254" s="3"/>
      <c r="EAI254" s="3"/>
      <c r="EAJ254" s="3"/>
      <c r="EAK254" s="3"/>
      <c r="EAL254" s="3"/>
      <c r="EAM254" s="3"/>
      <c r="EAN254" s="3"/>
      <c r="EAO254" s="3"/>
      <c r="EAP254" s="3"/>
      <c r="EAQ254" s="3"/>
      <c r="EAR254" s="3"/>
      <c r="EAS254" s="3"/>
      <c r="EAT254" s="3"/>
      <c r="EAU254" s="3"/>
      <c r="EAV254" s="3"/>
      <c r="EAW254" s="3"/>
      <c r="EAX254" s="3"/>
      <c r="EAY254" s="3"/>
      <c r="EAZ254" s="3"/>
      <c r="EBA254" s="3"/>
      <c r="EBB254" s="3"/>
      <c r="EBC254" s="3"/>
      <c r="EBD254" s="3"/>
      <c r="EBE254" s="3"/>
      <c r="EBF254" s="3"/>
      <c r="EBG254" s="3"/>
      <c r="EBH254" s="3"/>
      <c r="EBI254" s="3"/>
      <c r="EBJ254" s="3"/>
      <c r="EBK254" s="3"/>
      <c r="EBL254" s="3"/>
      <c r="EBM254" s="3"/>
      <c r="EBN254" s="3"/>
      <c r="EBO254" s="3"/>
      <c r="EBP254" s="3"/>
      <c r="EBQ254" s="3"/>
      <c r="EBR254" s="3"/>
      <c r="EBS254" s="3"/>
      <c r="EBT254" s="3"/>
      <c r="EBU254" s="3"/>
      <c r="EBV254" s="3"/>
      <c r="EBW254" s="3"/>
      <c r="EBX254" s="3"/>
      <c r="EBY254" s="3"/>
      <c r="EBZ254" s="3"/>
      <c r="ECA254" s="3"/>
      <c r="ECB254" s="3"/>
      <c r="ECC254" s="3"/>
      <c r="ECD254" s="3"/>
      <c r="ECE254" s="3"/>
      <c r="ECF254" s="3"/>
      <c r="ECG254" s="3"/>
      <c r="ECH254" s="3"/>
      <c r="ECI254" s="3"/>
      <c r="ECJ254" s="3"/>
      <c r="ECK254" s="3"/>
      <c r="ECL254" s="3"/>
      <c r="ECM254" s="3"/>
      <c r="ECN254" s="3"/>
      <c r="ECO254" s="3"/>
      <c r="ECP254" s="3"/>
      <c r="ECQ254" s="3"/>
      <c r="ECR254" s="3"/>
      <c r="ECS254" s="3"/>
      <c r="ECT254" s="3"/>
      <c r="ECU254" s="3"/>
      <c r="ECV254" s="3"/>
      <c r="ECW254" s="3"/>
      <c r="ECX254" s="3"/>
      <c r="ECY254" s="3"/>
      <c r="ECZ254" s="3"/>
      <c r="EDA254" s="3"/>
      <c r="EDB254" s="3"/>
      <c r="EDC254" s="3"/>
      <c r="EDD254" s="3"/>
      <c r="EDE254" s="3"/>
      <c r="EDF254" s="3"/>
      <c r="EDG254" s="3"/>
      <c r="EDH254" s="3"/>
      <c r="EDI254" s="3"/>
      <c r="EDJ254" s="3"/>
      <c r="EDK254" s="3"/>
      <c r="EDL254" s="3"/>
      <c r="EDM254" s="3"/>
      <c r="EDN254" s="3"/>
      <c r="EDO254" s="3"/>
      <c r="EDP254" s="3"/>
      <c r="EDQ254" s="3"/>
      <c r="EDR254" s="3"/>
      <c r="EDS254" s="3"/>
      <c r="EDT254" s="3"/>
      <c r="EDU254" s="3"/>
      <c r="EDV254" s="3"/>
      <c r="EDW254" s="3"/>
      <c r="EDX254" s="3"/>
      <c r="EDY254" s="3"/>
      <c r="EDZ254" s="3"/>
      <c r="EEA254" s="3"/>
      <c r="EEB254" s="3"/>
      <c r="EEC254" s="3"/>
      <c r="EED254" s="3"/>
      <c r="EEE254" s="3"/>
      <c r="EEF254" s="3"/>
      <c r="EEG254" s="3"/>
      <c r="EEH254" s="3"/>
      <c r="EEI254" s="3"/>
      <c r="EEJ254" s="3"/>
      <c r="EEK254" s="3"/>
      <c r="EEL254" s="3"/>
      <c r="EEM254" s="3"/>
      <c r="EEN254" s="3"/>
      <c r="EEO254" s="3"/>
      <c r="EEP254" s="3"/>
      <c r="EEQ254" s="3"/>
      <c r="EER254" s="3"/>
      <c r="EES254" s="3"/>
      <c r="EET254" s="3"/>
      <c r="EEU254" s="3"/>
      <c r="EEV254" s="3"/>
      <c r="EEW254" s="3"/>
      <c r="EEX254" s="3"/>
      <c r="EEY254" s="3"/>
      <c r="EEZ254" s="3"/>
      <c r="EFA254" s="3"/>
      <c r="EFB254" s="3"/>
      <c r="EFC254" s="3"/>
      <c r="EFD254" s="3"/>
      <c r="EFE254" s="3"/>
      <c r="EFF254" s="3"/>
      <c r="EFG254" s="3"/>
      <c r="EFH254" s="3"/>
      <c r="EFI254" s="3"/>
      <c r="EFJ254" s="3"/>
      <c r="EFK254" s="3"/>
      <c r="EFL254" s="3"/>
      <c r="EFM254" s="3"/>
      <c r="EFN254" s="3"/>
      <c r="EFO254" s="3"/>
      <c r="EFP254" s="3"/>
      <c r="EFQ254" s="3"/>
      <c r="EFR254" s="3"/>
      <c r="EFS254" s="3"/>
      <c r="EFT254" s="3"/>
      <c r="EFU254" s="3"/>
      <c r="EFV254" s="3"/>
      <c r="EFW254" s="3"/>
      <c r="EFX254" s="3"/>
      <c r="EFY254" s="3"/>
      <c r="EFZ254" s="3"/>
      <c r="EGA254" s="3"/>
      <c r="EGB254" s="3"/>
      <c r="EGC254" s="3"/>
      <c r="EGD254" s="3"/>
      <c r="EGE254" s="3"/>
      <c r="EGF254" s="3"/>
      <c r="EGG254" s="3"/>
      <c r="EGH254" s="3"/>
      <c r="EGI254" s="3"/>
      <c r="EGJ254" s="3"/>
      <c r="EGK254" s="3"/>
      <c r="EGL254" s="3"/>
      <c r="EGM254" s="3"/>
      <c r="EGN254" s="3"/>
      <c r="EGO254" s="3"/>
      <c r="EGP254" s="3"/>
      <c r="EGQ254" s="3"/>
      <c r="EGR254" s="3"/>
      <c r="EGS254" s="3"/>
      <c r="EGT254" s="3"/>
      <c r="EGU254" s="3"/>
      <c r="EGV254" s="3"/>
      <c r="EGW254" s="3"/>
      <c r="EGX254" s="3"/>
      <c r="EGY254" s="3"/>
      <c r="EGZ254" s="3"/>
      <c r="EHA254" s="3"/>
      <c r="EHB254" s="3"/>
      <c r="EHC254" s="3"/>
      <c r="EHD254" s="3"/>
      <c r="EHE254" s="3"/>
      <c r="EHF254" s="3"/>
      <c r="EHG254" s="3"/>
      <c r="EHH254" s="3"/>
      <c r="EHI254" s="3"/>
      <c r="EHJ254" s="3"/>
      <c r="EHK254" s="3"/>
      <c r="EHL254" s="3"/>
      <c r="EHM254" s="3"/>
      <c r="EHN254" s="3"/>
      <c r="EHO254" s="3"/>
      <c r="EHP254" s="3"/>
      <c r="EHQ254" s="3"/>
      <c r="EHR254" s="3"/>
      <c r="EHS254" s="3"/>
      <c r="EHT254" s="3"/>
      <c r="EHU254" s="3"/>
      <c r="EHV254" s="3"/>
      <c r="EHW254" s="3"/>
      <c r="EHX254" s="3"/>
      <c r="EHY254" s="3"/>
      <c r="EHZ254" s="3"/>
      <c r="EIA254" s="3"/>
      <c r="EIB254" s="3"/>
      <c r="EIC254" s="3"/>
      <c r="EID254" s="3"/>
      <c r="EIE254" s="3"/>
      <c r="EIF254" s="3"/>
      <c r="EIG254" s="3"/>
      <c r="EIH254" s="3"/>
      <c r="EII254" s="3"/>
      <c r="EIJ254" s="3"/>
      <c r="EIK254" s="3"/>
      <c r="EIL254" s="3"/>
      <c r="EIM254" s="3"/>
      <c r="EIN254" s="3"/>
      <c r="EIO254" s="3"/>
      <c r="EIP254" s="3"/>
      <c r="EIQ254" s="3"/>
      <c r="EIR254" s="3"/>
      <c r="EIS254" s="3"/>
      <c r="EIT254" s="3"/>
      <c r="EIU254" s="3"/>
      <c r="EIV254" s="3"/>
      <c r="EIW254" s="3"/>
      <c r="EIX254" s="3"/>
      <c r="EIY254" s="3"/>
      <c r="EIZ254" s="3"/>
      <c r="EJA254" s="3"/>
      <c r="EJB254" s="3"/>
      <c r="EJC254" s="3"/>
      <c r="EJD254" s="3"/>
      <c r="EJE254" s="3"/>
      <c r="EJF254" s="3"/>
      <c r="EJG254" s="3"/>
      <c r="EJH254" s="3"/>
      <c r="EJI254" s="3"/>
      <c r="EJJ254" s="3"/>
      <c r="EJK254" s="3"/>
      <c r="EJL254" s="3"/>
      <c r="EJM254" s="3"/>
      <c r="EJN254" s="3"/>
      <c r="EJO254" s="3"/>
      <c r="EJP254" s="3"/>
      <c r="EJQ254" s="3"/>
      <c r="EJR254" s="3"/>
      <c r="EJS254" s="3"/>
      <c r="EJT254" s="3"/>
      <c r="EJU254" s="3"/>
      <c r="EJV254" s="3"/>
      <c r="EJW254" s="3"/>
      <c r="EJX254" s="3"/>
      <c r="EJY254" s="3"/>
      <c r="EJZ254" s="3"/>
      <c r="EKA254" s="3"/>
      <c r="EKB254" s="3"/>
      <c r="EKC254" s="3"/>
      <c r="EKD254" s="3"/>
      <c r="EKE254" s="3"/>
      <c r="EKF254" s="3"/>
      <c r="EKG254" s="3"/>
      <c r="EKH254" s="3"/>
      <c r="EKI254" s="3"/>
      <c r="EKJ254" s="3"/>
      <c r="EKK254" s="3"/>
      <c r="EKL254" s="3"/>
      <c r="EKM254" s="3"/>
      <c r="EKN254" s="3"/>
      <c r="EKO254" s="3"/>
      <c r="EKP254" s="3"/>
      <c r="EKQ254" s="3"/>
      <c r="EKR254" s="3"/>
      <c r="EKS254" s="3"/>
      <c r="EKT254" s="3"/>
      <c r="EKU254" s="3"/>
      <c r="EKV254" s="3"/>
      <c r="EKW254" s="3"/>
      <c r="EKX254" s="3"/>
      <c r="EKY254" s="3"/>
      <c r="EKZ254" s="3"/>
      <c r="ELA254" s="3"/>
      <c r="ELB254" s="3"/>
      <c r="ELC254" s="3"/>
      <c r="ELD254" s="3"/>
      <c r="ELE254" s="3"/>
      <c r="ELF254" s="3"/>
      <c r="ELG254" s="3"/>
      <c r="ELH254" s="3"/>
      <c r="ELI254" s="3"/>
      <c r="ELJ254" s="3"/>
      <c r="ELK254" s="3"/>
      <c r="ELL254" s="3"/>
      <c r="ELM254" s="3"/>
      <c r="ELN254" s="3"/>
      <c r="ELO254" s="3"/>
      <c r="ELP254" s="3"/>
      <c r="ELQ254" s="3"/>
      <c r="ELR254" s="3"/>
      <c r="ELS254" s="3"/>
      <c r="ELT254" s="3"/>
      <c r="ELU254" s="3"/>
      <c r="ELV254" s="3"/>
      <c r="ELW254" s="3"/>
      <c r="ELX254" s="3"/>
      <c r="ELY254" s="3"/>
      <c r="ELZ254" s="3"/>
      <c r="EMA254" s="3"/>
      <c r="EMB254" s="3"/>
      <c r="EMC254" s="3"/>
      <c r="EMD254" s="3"/>
      <c r="EME254" s="3"/>
      <c r="EMF254" s="3"/>
      <c r="EMG254" s="3"/>
      <c r="EMH254" s="3"/>
      <c r="EMI254" s="3"/>
      <c r="EMJ254" s="3"/>
      <c r="EMK254" s="3"/>
      <c r="EML254" s="3"/>
      <c r="EMM254" s="3"/>
      <c r="EMN254" s="3"/>
      <c r="EMO254" s="3"/>
      <c r="EMP254" s="3"/>
      <c r="EMQ254" s="3"/>
      <c r="EMR254" s="3"/>
      <c r="EMS254" s="3"/>
      <c r="EMT254" s="3"/>
      <c r="EMU254" s="3"/>
      <c r="EMV254" s="3"/>
      <c r="EMW254" s="3"/>
      <c r="EMX254" s="3"/>
      <c r="EMY254" s="3"/>
      <c r="EMZ254" s="3"/>
      <c r="ENA254" s="3"/>
      <c r="ENB254" s="3"/>
      <c r="ENC254" s="3"/>
      <c r="END254" s="3"/>
      <c r="ENE254" s="3"/>
      <c r="ENF254" s="3"/>
      <c r="ENG254" s="3"/>
      <c r="ENH254" s="3"/>
      <c r="ENI254" s="3"/>
      <c r="ENJ254" s="3"/>
      <c r="ENK254" s="3"/>
      <c r="ENL254" s="3"/>
      <c r="ENM254" s="3"/>
      <c r="ENN254" s="3"/>
      <c r="ENO254" s="3"/>
      <c r="ENP254" s="3"/>
      <c r="ENQ254" s="3"/>
      <c r="ENR254" s="3"/>
      <c r="ENS254" s="3"/>
      <c r="ENT254" s="3"/>
      <c r="ENU254" s="3"/>
      <c r="ENV254" s="3"/>
      <c r="ENW254" s="3"/>
      <c r="ENX254" s="3"/>
      <c r="ENY254" s="3"/>
      <c r="ENZ254" s="3"/>
      <c r="EOA254" s="3"/>
      <c r="EOB254" s="3"/>
      <c r="EOC254" s="3"/>
      <c r="EOD254" s="3"/>
      <c r="EOE254" s="3"/>
      <c r="EOF254" s="3"/>
      <c r="EOG254" s="3"/>
      <c r="EOH254" s="3"/>
      <c r="EOI254" s="3"/>
      <c r="EOJ254" s="3"/>
      <c r="EOK254" s="3"/>
      <c r="EOL254" s="3"/>
      <c r="EOM254" s="3"/>
      <c r="EON254" s="3"/>
      <c r="EOO254" s="3"/>
      <c r="EOP254" s="3"/>
      <c r="EOQ254" s="3"/>
      <c r="EOR254" s="3"/>
      <c r="EOS254" s="3"/>
      <c r="EOT254" s="3"/>
      <c r="EOU254" s="3"/>
      <c r="EOV254" s="3"/>
      <c r="EOW254" s="3"/>
      <c r="EOX254" s="3"/>
      <c r="EOY254" s="3"/>
      <c r="EOZ254" s="3"/>
      <c r="EPA254" s="3"/>
      <c r="EPB254" s="3"/>
      <c r="EPC254" s="3"/>
      <c r="EPD254" s="3"/>
      <c r="EPE254" s="3"/>
      <c r="EPF254" s="3"/>
      <c r="EPG254" s="3"/>
      <c r="EPH254" s="3"/>
      <c r="EPI254" s="3"/>
      <c r="EPJ254" s="3"/>
      <c r="EPK254" s="3"/>
      <c r="EPL254" s="3"/>
      <c r="EPM254" s="3"/>
      <c r="EPN254" s="3"/>
      <c r="EPO254" s="3"/>
      <c r="EPP254" s="3"/>
      <c r="EPQ254" s="3"/>
      <c r="EPR254" s="3"/>
      <c r="EPS254" s="3"/>
      <c r="EPT254" s="3"/>
      <c r="EPU254" s="3"/>
      <c r="EPV254" s="3"/>
      <c r="EPW254" s="3"/>
      <c r="EPX254" s="3"/>
      <c r="EPY254" s="3"/>
      <c r="EPZ254" s="3"/>
      <c r="EQA254" s="3"/>
      <c r="EQB254" s="3"/>
      <c r="EQC254" s="3"/>
      <c r="EQD254" s="3"/>
      <c r="EQE254" s="3"/>
      <c r="EQF254" s="3"/>
      <c r="EQG254" s="3"/>
      <c r="EQH254" s="3"/>
      <c r="EQI254" s="3"/>
      <c r="EQJ254" s="3"/>
      <c r="EQK254" s="3"/>
      <c r="EQL254" s="3"/>
      <c r="EQM254" s="3"/>
      <c r="EQN254" s="3"/>
      <c r="EQO254" s="3"/>
      <c r="EQP254" s="3"/>
      <c r="EQQ254" s="3"/>
      <c r="EQR254" s="3"/>
      <c r="EQS254" s="3"/>
      <c r="EQT254" s="3"/>
      <c r="EQU254" s="3"/>
      <c r="EQV254" s="3"/>
      <c r="EQW254" s="3"/>
      <c r="EQX254" s="3"/>
      <c r="EQY254" s="3"/>
      <c r="EQZ254" s="3"/>
      <c r="ERA254" s="3"/>
      <c r="ERB254" s="3"/>
      <c r="ERC254" s="3"/>
      <c r="ERD254" s="3"/>
      <c r="ERE254" s="3"/>
      <c r="ERF254" s="3"/>
      <c r="ERG254" s="3"/>
      <c r="ERH254" s="3"/>
      <c r="ERI254" s="3"/>
      <c r="ERJ254" s="3"/>
      <c r="ERK254" s="3"/>
      <c r="ERL254" s="3"/>
      <c r="ERM254" s="3"/>
      <c r="ERN254" s="3"/>
      <c r="ERO254" s="3"/>
      <c r="ERP254" s="3"/>
      <c r="ERQ254" s="3"/>
      <c r="ERR254" s="3"/>
      <c r="ERS254" s="3"/>
      <c r="ERT254" s="3"/>
      <c r="ERU254" s="3"/>
      <c r="ERV254" s="3"/>
      <c r="ERW254" s="3"/>
      <c r="ERX254" s="3"/>
      <c r="ERY254" s="3"/>
      <c r="ERZ254" s="3"/>
      <c r="ESA254" s="3"/>
      <c r="ESB254" s="3"/>
      <c r="ESC254" s="3"/>
      <c r="ESD254" s="3"/>
      <c r="ESE254" s="3"/>
      <c r="ESF254" s="3"/>
      <c r="ESG254" s="3"/>
      <c r="ESH254" s="3"/>
      <c r="ESI254" s="3"/>
      <c r="ESJ254" s="3"/>
      <c r="ESK254" s="3"/>
      <c r="ESL254" s="3"/>
      <c r="ESM254" s="3"/>
      <c r="ESN254" s="3"/>
      <c r="ESO254" s="3"/>
      <c r="ESP254" s="3"/>
      <c r="ESQ254" s="3"/>
      <c r="ESR254" s="3"/>
      <c r="ESS254" s="3"/>
      <c r="EST254" s="3"/>
      <c r="ESU254" s="3"/>
      <c r="ESV254" s="3"/>
      <c r="ESW254" s="3"/>
      <c r="ESX254" s="3"/>
      <c r="ESY254" s="3"/>
      <c r="ESZ254" s="3"/>
      <c r="ETA254" s="3"/>
      <c r="ETB254" s="3"/>
      <c r="ETC254" s="3"/>
      <c r="ETD254" s="3"/>
      <c r="ETE254" s="3"/>
      <c r="ETF254" s="3"/>
      <c r="ETG254" s="3"/>
      <c r="ETH254" s="3"/>
      <c r="ETI254" s="3"/>
      <c r="ETJ254" s="3"/>
      <c r="ETK254" s="3"/>
      <c r="ETL254" s="3"/>
      <c r="ETM254" s="3"/>
      <c r="ETN254" s="3"/>
      <c r="ETO254" s="3"/>
      <c r="ETP254" s="3"/>
      <c r="ETQ254" s="3"/>
      <c r="ETR254" s="3"/>
      <c r="ETS254" s="3"/>
      <c r="ETT254" s="3"/>
      <c r="ETU254" s="3"/>
      <c r="ETV254" s="3"/>
      <c r="ETW254" s="3"/>
      <c r="ETX254" s="3"/>
      <c r="ETY254" s="3"/>
      <c r="ETZ254" s="3"/>
      <c r="EUA254" s="3"/>
      <c r="EUB254" s="3"/>
      <c r="EUC254" s="3"/>
      <c r="EUD254" s="3"/>
      <c r="EUE254" s="3"/>
      <c r="EUF254" s="3"/>
      <c r="EUG254" s="3"/>
      <c r="EUH254" s="3"/>
      <c r="EUI254" s="3"/>
      <c r="EUJ254" s="3"/>
      <c r="EUK254" s="3"/>
      <c r="EUL254" s="3"/>
      <c r="EUM254" s="3"/>
      <c r="EUN254" s="3"/>
      <c r="EUO254" s="3"/>
      <c r="EUP254" s="3"/>
      <c r="EUQ254" s="3"/>
      <c r="EUR254" s="3"/>
      <c r="EUS254" s="3"/>
      <c r="EUT254" s="3"/>
      <c r="EUU254" s="3"/>
      <c r="EUV254" s="3"/>
      <c r="EUW254" s="3"/>
      <c r="EUX254" s="3"/>
      <c r="EUY254" s="3"/>
      <c r="EUZ254" s="3"/>
      <c r="EVA254" s="3"/>
      <c r="EVB254" s="3"/>
      <c r="EVC254" s="3"/>
      <c r="EVD254" s="3"/>
      <c r="EVE254" s="3"/>
      <c r="EVF254" s="3"/>
      <c r="EVG254" s="3"/>
      <c r="EVH254" s="3"/>
      <c r="EVI254" s="3"/>
      <c r="EVJ254" s="3"/>
      <c r="EVK254" s="3"/>
      <c r="EVL254" s="3"/>
      <c r="EVM254" s="3"/>
      <c r="EVN254" s="3"/>
      <c r="EVO254" s="3"/>
      <c r="EVP254" s="3"/>
      <c r="EVQ254" s="3"/>
      <c r="EVR254" s="3"/>
      <c r="EVS254" s="3"/>
      <c r="EVT254" s="3"/>
      <c r="EVU254" s="3"/>
      <c r="EVV254" s="3"/>
      <c r="EVW254" s="3"/>
      <c r="EVX254" s="3"/>
      <c r="EVY254" s="3"/>
      <c r="EVZ254" s="3"/>
      <c r="EWA254" s="3"/>
      <c r="EWB254" s="3"/>
      <c r="EWC254" s="3"/>
      <c r="EWD254" s="3"/>
      <c r="EWE254" s="3"/>
      <c r="EWF254" s="3"/>
      <c r="EWG254" s="3"/>
      <c r="EWH254" s="3"/>
      <c r="EWI254" s="3"/>
      <c r="EWJ254" s="3"/>
      <c r="EWK254" s="3"/>
      <c r="EWL254" s="3"/>
      <c r="EWM254" s="3"/>
      <c r="EWN254" s="3"/>
      <c r="EWO254" s="3"/>
      <c r="EWP254" s="3"/>
      <c r="EWQ254" s="3"/>
      <c r="EWR254" s="3"/>
      <c r="EWS254" s="3"/>
      <c r="EWT254" s="3"/>
      <c r="EWU254" s="3"/>
      <c r="EWV254" s="3"/>
      <c r="EWW254" s="3"/>
      <c r="EWX254" s="3"/>
      <c r="EWY254" s="3"/>
      <c r="EWZ254" s="3"/>
      <c r="EXA254" s="3"/>
      <c r="EXB254" s="3"/>
      <c r="EXC254" s="3"/>
      <c r="EXD254" s="3"/>
      <c r="EXE254" s="3"/>
      <c r="EXF254" s="3"/>
      <c r="EXG254" s="3"/>
      <c r="EXH254" s="3"/>
      <c r="EXI254" s="3"/>
      <c r="EXJ254" s="3"/>
      <c r="EXK254" s="3"/>
      <c r="EXL254" s="3"/>
      <c r="EXM254" s="3"/>
      <c r="EXN254" s="3"/>
      <c r="EXO254" s="3"/>
      <c r="EXP254" s="3"/>
      <c r="EXQ254" s="3"/>
      <c r="EXR254" s="3"/>
      <c r="EXS254" s="3"/>
      <c r="EXT254" s="3"/>
      <c r="EXU254" s="3"/>
      <c r="EXV254" s="3"/>
      <c r="EXW254" s="3"/>
      <c r="EXX254" s="3"/>
      <c r="EXY254" s="3"/>
      <c r="EXZ254" s="3"/>
      <c r="EYA254" s="3"/>
      <c r="EYB254" s="3"/>
      <c r="EYC254" s="3"/>
      <c r="EYD254" s="3"/>
      <c r="EYE254" s="3"/>
      <c r="EYF254" s="3"/>
      <c r="EYG254" s="3"/>
      <c r="EYH254" s="3"/>
      <c r="EYI254" s="3"/>
      <c r="EYJ254" s="3"/>
      <c r="EYK254" s="3"/>
      <c r="EYL254" s="3"/>
      <c r="EYM254" s="3"/>
      <c r="EYN254" s="3"/>
      <c r="EYO254" s="3"/>
      <c r="EYP254" s="3"/>
      <c r="EYQ254" s="3"/>
      <c r="EYR254" s="3"/>
      <c r="EYS254" s="3"/>
      <c r="EYT254" s="3"/>
      <c r="EYU254" s="3"/>
      <c r="EYV254" s="3"/>
      <c r="EYW254" s="3"/>
      <c r="EYX254" s="3"/>
      <c r="EYY254" s="3"/>
      <c r="EYZ254" s="3"/>
      <c r="EZA254" s="3"/>
      <c r="EZB254" s="3"/>
      <c r="EZC254" s="3"/>
      <c r="EZD254" s="3"/>
      <c r="EZE254" s="3"/>
      <c r="EZF254" s="3"/>
      <c r="EZG254" s="3"/>
      <c r="EZH254" s="3"/>
      <c r="EZI254" s="3"/>
      <c r="EZJ254" s="3"/>
      <c r="EZK254" s="3"/>
      <c r="EZL254" s="3"/>
      <c r="EZM254" s="3"/>
      <c r="EZN254" s="3"/>
      <c r="EZO254" s="3"/>
      <c r="EZP254" s="3"/>
      <c r="EZQ254" s="3"/>
      <c r="EZR254" s="3"/>
      <c r="EZS254" s="3"/>
      <c r="EZT254" s="3"/>
      <c r="EZU254" s="3"/>
      <c r="EZV254" s="3"/>
      <c r="EZW254" s="3"/>
      <c r="EZX254" s="3"/>
      <c r="EZY254" s="3"/>
      <c r="EZZ254" s="3"/>
      <c r="FAA254" s="3"/>
      <c r="FAB254" s="3"/>
      <c r="FAC254" s="3"/>
      <c r="FAD254" s="3"/>
      <c r="FAE254" s="3"/>
      <c r="FAF254" s="3"/>
      <c r="FAG254" s="3"/>
      <c r="FAH254" s="3"/>
      <c r="FAI254" s="3"/>
      <c r="FAJ254" s="3"/>
      <c r="FAK254" s="3"/>
      <c r="FAL254" s="3"/>
      <c r="FAM254" s="3"/>
      <c r="FAN254" s="3"/>
      <c r="FAO254" s="3"/>
      <c r="FAP254" s="3"/>
      <c r="FAQ254" s="3"/>
      <c r="FAR254" s="3"/>
      <c r="FAS254" s="3"/>
      <c r="FAT254" s="3"/>
      <c r="FAU254" s="3"/>
      <c r="FAV254" s="3"/>
      <c r="FAW254" s="3"/>
      <c r="FAX254" s="3"/>
      <c r="FAY254" s="3"/>
      <c r="FAZ254" s="3"/>
      <c r="FBA254" s="3"/>
      <c r="FBB254" s="3"/>
      <c r="FBC254" s="3"/>
      <c r="FBD254" s="3"/>
      <c r="FBE254" s="3"/>
      <c r="FBF254" s="3"/>
      <c r="FBG254" s="3"/>
      <c r="FBH254" s="3"/>
      <c r="FBI254" s="3"/>
      <c r="FBJ254" s="3"/>
      <c r="FBK254" s="3"/>
      <c r="FBL254" s="3"/>
      <c r="FBM254" s="3"/>
      <c r="FBN254" s="3"/>
      <c r="FBO254" s="3"/>
      <c r="FBP254" s="3"/>
      <c r="FBQ254" s="3"/>
      <c r="FBR254" s="3"/>
      <c r="FBS254" s="3"/>
      <c r="FBT254" s="3"/>
      <c r="FBU254" s="3"/>
      <c r="FBV254" s="3"/>
      <c r="FBW254" s="3"/>
      <c r="FBX254" s="3"/>
      <c r="FBY254" s="3"/>
      <c r="FBZ254" s="3"/>
      <c r="FCA254" s="3"/>
      <c r="FCB254" s="3"/>
      <c r="FCC254" s="3"/>
      <c r="FCD254" s="3"/>
      <c r="FCE254" s="3"/>
      <c r="FCF254" s="3"/>
      <c r="FCG254" s="3"/>
      <c r="FCH254" s="3"/>
      <c r="FCI254" s="3"/>
      <c r="FCJ254" s="3"/>
      <c r="FCK254" s="3"/>
      <c r="FCL254" s="3"/>
      <c r="FCM254" s="3"/>
      <c r="FCN254" s="3"/>
      <c r="FCO254" s="3"/>
      <c r="FCP254" s="3"/>
      <c r="FCQ254" s="3"/>
      <c r="FCR254" s="3"/>
      <c r="FCS254" s="3"/>
      <c r="FCT254" s="3"/>
      <c r="FCU254" s="3"/>
      <c r="FCV254" s="3"/>
      <c r="FCW254" s="3"/>
      <c r="FCX254" s="3"/>
      <c r="FCY254" s="3"/>
      <c r="FCZ254" s="3"/>
      <c r="FDA254" s="3"/>
      <c r="FDB254" s="3"/>
      <c r="FDC254" s="3"/>
      <c r="FDD254" s="3"/>
      <c r="FDE254" s="3"/>
      <c r="FDF254" s="3"/>
      <c r="FDG254" s="3"/>
      <c r="FDH254" s="3"/>
      <c r="FDI254" s="3"/>
      <c r="FDJ254" s="3"/>
      <c r="FDK254" s="3"/>
      <c r="FDL254" s="3"/>
      <c r="FDM254" s="3"/>
      <c r="FDN254" s="3"/>
      <c r="FDO254" s="3"/>
      <c r="FDP254" s="3"/>
      <c r="FDQ254" s="3"/>
      <c r="FDR254" s="3"/>
      <c r="FDS254" s="3"/>
      <c r="FDT254" s="3"/>
      <c r="FDU254" s="3"/>
      <c r="FDV254" s="3"/>
      <c r="FDW254" s="3"/>
      <c r="FDX254" s="3"/>
      <c r="FDY254" s="3"/>
      <c r="FDZ254" s="3"/>
      <c r="FEA254" s="3"/>
      <c r="FEB254" s="3"/>
      <c r="FEC254" s="3"/>
      <c r="FED254" s="3"/>
      <c r="FEE254" s="3"/>
      <c r="FEF254" s="3"/>
      <c r="FEG254" s="3"/>
      <c r="FEH254" s="3"/>
      <c r="FEI254" s="3"/>
      <c r="FEJ254" s="3"/>
      <c r="FEK254" s="3"/>
      <c r="FEL254" s="3"/>
      <c r="FEM254" s="3"/>
      <c r="FEN254" s="3"/>
      <c r="FEO254" s="3"/>
      <c r="FEP254" s="3"/>
      <c r="FEQ254" s="3"/>
      <c r="FER254" s="3"/>
      <c r="FES254" s="3"/>
      <c r="FET254" s="3"/>
      <c r="FEU254" s="3"/>
      <c r="FEV254" s="3"/>
      <c r="FEW254" s="3"/>
      <c r="FEX254" s="3"/>
      <c r="FEY254" s="3"/>
      <c r="FEZ254" s="3"/>
      <c r="FFA254" s="3"/>
      <c r="FFB254" s="3"/>
      <c r="FFC254" s="3"/>
      <c r="FFD254" s="3"/>
      <c r="FFE254" s="3"/>
      <c r="FFF254" s="3"/>
      <c r="FFG254" s="3"/>
      <c r="FFH254" s="3"/>
      <c r="FFI254" s="3"/>
      <c r="FFJ254" s="3"/>
      <c r="FFK254" s="3"/>
      <c r="FFL254" s="3"/>
      <c r="FFM254" s="3"/>
      <c r="FFN254" s="3"/>
      <c r="FFO254" s="3"/>
      <c r="FFP254" s="3"/>
      <c r="FFQ254" s="3"/>
      <c r="FFR254" s="3"/>
      <c r="FFS254" s="3"/>
      <c r="FFT254" s="3"/>
      <c r="FFU254" s="3"/>
      <c r="FFV254" s="3"/>
      <c r="FFW254" s="3"/>
      <c r="FFX254" s="3"/>
      <c r="FFY254" s="3"/>
      <c r="FFZ254" s="3"/>
      <c r="FGA254" s="3"/>
      <c r="FGB254" s="3"/>
      <c r="FGC254" s="3"/>
      <c r="FGD254" s="3"/>
      <c r="FGE254" s="3"/>
      <c r="FGF254" s="3"/>
      <c r="FGG254" s="3"/>
      <c r="FGH254" s="3"/>
      <c r="FGI254" s="3"/>
      <c r="FGJ254" s="3"/>
      <c r="FGK254" s="3"/>
      <c r="FGL254" s="3"/>
      <c r="FGM254" s="3"/>
      <c r="FGN254" s="3"/>
      <c r="FGO254" s="3"/>
      <c r="FGP254" s="3"/>
      <c r="FGQ254" s="3"/>
      <c r="FGR254" s="3"/>
      <c r="FGS254" s="3"/>
      <c r="FGT254" s="3"/>
      <c r="FGU254" s="3"/>
      <c r="FGV254" s="3"/>
      <c r="FGW254" s="3"/>
      <c r="FGX254" s="3"/>
      <c r="FGY254" s="3"/>
      <c r="FGZ254" s="3"/>
      <c r="FHA254" s="3"/>
      <c r="FHB254" s="3"/>
      <c r="FHC254" s="3"/>
      <c r="FHD254" s="3"/>
      <c r="FHE254" s="3"/>
      <c r="FHF254" s="3"/>
      <c r="FHG254" s="3"/>
      <c r="FHH254" s="3"/>
      <c r="FHI254" s="3"/>
      <c r="FHJ254" s="3"/>
      <c r="FHK254" s="3"/>
      <c r="FHL254" s="3"/>
      <c r="FHM254" s="3"/>
      <c r="FHN254" s="3"/>
      <c r="FHO254" s="3"/>
      <c r="FHP254" s="3"/>
      <c r="FHQ254" s="3"/>
      <c r="FHR254" s="3"/>
      <c r="FHS254" s="3"/>
      <c r="FHT254" s="3"/>
      <c r="FHU254" s="3"/>
      <c r="FHV254" s="3"/>
      <c r="FHW254" s="3"/>
      <c r="FHX254" s="3"/>
      <c r="FHY254" s="3"/>
      <c r="FHZ254" s="3"/>
      <c r="FIA254" s="3"/>
      <c r="FIB254" s="3"/>
      <c r="FIC254" s="3"/>
      <c r="FID254" s="3"/>
      <c r="FIE254" s="3"/>
      <c r="FIF254" s="3"/>
      <c r="FIG254" s="3"/>
      <c r="FIH254" s="3"/>
      <c r="FII254" s="3"/>
      <c r="FIJ254" s="3"/>
      <c r="FIK254" s="3"/>
      <c r="FIL254" s="3"/>
      <c r="FIM254" s="3"/>
      <c r="FIN254" s="3"/>
      <c r="FIO254" s="3"/>
      <c r="FIP254" s="3"/>
      <c r="FIQ254" s="3"/>
      <c r="FIR254" s="3"/>
      <c r="FIS254" s="3"/>
      <c r="FIT254" s="3"/>
      <c r="FIU254" s="3"/>
      <c r="FIV254" s="3"/>
      <c r="FIW254" s="3"/>
      <c r="FIX254" s="3"/>
      <c r="FIY254" s="3"/>
      <c r="FIZ254" s="3"/>
      <c r="FJA254" s="3"/>
      <c r="FJB254" s="3"/>
      <c r="FJC254" s="3"/>
      <c r="FJD254" s="3"/>
      <c r="FJE254" s="3"/>
      <c r="FJF254" s="3"/>
      <c r="FJG254" s="3"/>
      <c r="FJH254" s="3"/>
      <c r="FJI254" s="3"/>
      <c r="FJJ254" s="3"/>
      <c r="FJK254" s="3"/>
      <c r="FJL254" s="3"/>
      <c r="FJM254" s="3"/>
      <c r="FJN254" s="3"/>
      <c r="FJO254" s="3"/>
      <c r="FJP254" s="3"/>
      <c r="FJQ254" s="3"/>
      <c r="FJR254" s="3"/>
      <c r="FJS254" s="3"/>
      <c r="FJT254" s="3"/>
      <c r="FJU254" s="3"/>
      <c r="FJV254" s="3"/>
      <c r="FJW254" s="3"/>
      <c r="FJX254" s="3"/>
      <c r="FJY254" s="3"/>
      <c r="FJZ254" s="3"/>
      <c r="FKA254" s="3"/>
      <c r="FKB254" s="3"/>
      <c r="FKC254" s="3"/>
      <c r="FKD254" s="3"/>
      <c r="FKE254" s="3"/>
      <c r="FKF254" s="3"/>
      <c r="FKG254" s="3"/>
      <c r="FKH254" s="3"/>
      <c r="FKI254" s="3"/>
      <c r="FKJ254" s="3"/>
      <c r="FKK254" s="3"/>
      <c r="FKL254" s="3"/>
      <c r="FKM254" s="3"/>
      <c r="FKN254" s="3"/>
      <c r="FKO254" s="3"/>
      <c r="FKP254" s="3"/>
      <c r="FKQ254" s="3"/>
      <c r="FKR254" s="3"/>
      <c r="FKS254" s="3"/>
      <c r="FKT254" s="3"/>
      <c r="FKU254" s="3"/>
      <c r="FKV254" s="3"/>
      <c r="FKW254" s="3"/>
      <c r="FKX254" s="3"/>
      <c r="FKY254" s="3"/>
      <c r="FKZ254" s="3"/>
      <c r="FLA254" s="3"/>
      <c r="FLB254" s="3"/>
      <c r="FLC254" s="3"/>
      <c r="FLD254" s="3"/>
      <c r="FLE254" s="3"/>
      <c r="FLF254" s="3"/>
      <c r="FLG254" s="3"/>
      <c r="FLH254" s="3"/>
      <c r="FLI254" s="3"/>
      <c r="FLJ254" s="3"/>
      <c r="FLK254" s="3"/>
      <c r="FLL254" s="3"/>
      <c r="FLM254" s="3"/>
      <c r="FLN254" s="3"/>
      <c r="FLO254" s="3"/>
      <c r="FLP254" s="3"/>
      <c r="FLQ254" s="3"/>
      <c r="FLR254" s="3"/>
      <c r="FLS254" s="3"/>
      <c r="FLT254" s="3"/>
      <c r="FLU254" s="3"/>
      <c r="FLV254" s="3"/>
      <c r="FLW254" s="3"/>
      <c r="FLX254" s="3"/>
      <c r="FLY254" s="3"/>
      <c r="FLZ254" s="3"/>
      <c r="FMA254" s="3"/>
      <c r="FMB254" s="3"/>
      <c r="FMC254" s="3"/>
      <c r="FMD254" s="3"/>
      <c r="FME254" s="3"/>
      <c r="FMF254" s="3"/>
      <c r="FMG254" s="3"/>
      <c r="FMH254" s="3"/>
      <c r="FMI254" s="3"/>
      <c r="FMJ254" s="3"/>
      <c r="FMK254" s="3"/>
      <c r="FML254" s="3"/>
      <c r="FMM254" s="3"/>
      <c r="FMN254" s="3"/>
      <c r="FMO254" s="3"/>
      <c r="FMP254" s="3"/>
      <c r="FMQ254" s="3"/>
      <c r="FMR254" s="3"/>
      <c r="FMS254" s="3"/>
      <c r="FMT254" s="3"/>
      <c r="FMU254" s="3"/>
      <c r="FMV254" s="3"/>
      <c r="FMW254" s="3"/>
      <c r="FMX254" s="3"/>
      <c r="FMY254" s="3"/>
      <c r="FMZ254" s="3"/>
      <c r="FNA254" s="3"/>
      <c r="FNB254" s="3"/>
      <c r="FNC254" s="3"/>
      <c r="FND254" s="3"/>
      <c r="FNE254" s="3"/>
      <c r="FNF254" s="3"/>
      <c r="FNG254" s="3"/>
      <c r="FNH254" s="3"/>
      <c r="FNI254" s="3"/>
      <c r="FNJ254" s="3"/>
      <c r="FNK254" s="3"/>
      <c r="FNL254" s="3"/>
      <c r="FNM254" s="3"/>
      <c r="FNN254" s="3"/>
      <c r="FNO254" s="3"/>
      <c r="FNP254" s="3"/>
      <c r="FNQ254" s="3"/>
      <c r="FNR254" s="3"/>
      <c r="FNS254" s="3"/>
      <c r="FNT254" s="3"/>
      <c r="FNU254" s="3"/>
      <c r="FNV254" s="3"/>
      <c r="FNW254" s="3"/>
      <c r="FNX254" s="3"/>
      <c r="FNY254" s="3"/>
      <c r="FNZ254" s="3"/>
      <c r="FOA254" s="3"/>
      <c r="FOB254" s="3"/>
      <c r="FOC254" s="3"/>
      <c r="FOD254" s="3"/>
      <c r="FOE254" s="3"/>
      <c r="FOF254" s="3"/>
      <c r="FOG254" s="3"/>
      <c r="FOH254" s="3"/>
      <c r="FOI254" s="3"/>
      <c r="FOJ254" s="3"/>
      <c r="FOK254" s="3"/>
      <c r="FOL254" s="3"/>
      <c r="FOM254" s="3"/>
      <c r="FON254" s="3"/>
      <c r="FOO254" s="3"/>
      <c r="FOP254" s="3"/>
      <c r="FOQ254" s="3"/>
      <c r="FOR254" s="3"/>
      <c r="FOS254" s="3"/>
      <c r="FOT254" s="3"/>
      <c r="FOU254" s="3"/>
      <c r="FOV254" s="3"/>
      <c r="FOW254" s="3"/>
      <c r="FOX254" s="3"/>
      <c r="FOY254" s="3"/>
      <c r="FOZ254" s="3"/>
      <c r="FPA254" s="3"/>
      <c r="FPB254" s="3"/>
      <c r="FPC254" s="3"/>
      <c r="FPD254" s="3"/>
      <c r="FPE254" s="3"/>
      <c r="FPF254" s="3"/>
      <c r="FPG254" s="3"/>
      <c r="FPH254" s="3"/>
      <c r="FPI254" s="3"/>
      <c r="FPJ254" s="3"/>
      <c r="FPK254" s="3"/>
      <c r="FPL254" s="3"/>
      <c r="FPM254" s="3"/>
      <c r="FPN254" s="3"/>
      <c r="FPO254" s="3"/>
      <c r="FPP254" s="3"/>
      <c r="FPQ254" s="3"/>
      <c r="FPR254" s="3"/>
      <c r="FPS254" s="3"/>
      <c r="FPT254" s="3"/>
      <c r="FPU254" s="3"/>
      <c r="FPV254" s="3"/>
      <c r="FPW254" s="3"/>
      <c r="FPX254" s="3"/>
      <c r="FPY254" s="3"/>
      <c r="FPZ254" s="3"/>
      <c r="FQA254" s="3"/>
      <c r="FQB254" s="3"/>
      <c r="FQC254" s="3"/>
      <c r="FQD254" s="3"/>
      <c r="FQE254" s="3"/>
      <c r="FQF254" s="3"/>
      <c r="FQG254" s="3"/>
      <c r="FQH254" s="3"/>
      <c r="FQI254" s="3"/>
      <c r="FQJ254" s="3"/>
      <c r="FQK254" s="3"/>
      <c r="FQL254" s="3"/>
      <c r="FQM254" s="3"/>
      <c r="FQN254" s="3"/>
      <c r="FQO254" s="3"/>
      <c r="FQP254" s="3"/>
      <c r="FQQ254" s="3"/>
      <c r="FQR254" s="3"/>
      <c r="FQS254" s="3"/>
      <c r="FQT254" s="3"/>
      <c r="FQU254" s="3"/>
      <c r="FQV254" s="3"/>
      <c r="FQW254" s="3"/>
      <c r="FQX254" s="3"/>
      <c r="FQY254" s="3"/>
      <c r="FQZ254" s="3"/>
      <c r="FRA254" s="3"/>
      <c r="FRB254" s="3"/>
      <c r="FRC254" s="3"/>
      <c r="FRD254" s="3"/>
      <c r="FRE254" s="3"/>
      <c r="FRF254" s="3"/>
      <c r="FRG254" s="3"/>
      <c r="FRH254" s="3"/>
      <c r="FRI254" s="3"/>
      <c r="FRJ254" s="3"/>
      <c r="FRK254" s="3"/>
      <c r="FRL254" s="3"/>
      <c r="FRM254" s="3"/>
      <c r="FRN254" s="3"/>
      <c r="FRO254" s="3"/>
      <c r="FRP254" s="3"/>
      <c r="FRQ254" s="3"/>
      <c r="FRR254" s="3"/>
      <c r="FRS254" s="3"/>
      <c r="FRT254" s="3"/>
      <c r="FRU254" s="3"/>
      <c r="FRV254" s="3"/>
      <c r="FRW254" s="3"/>
      <c r="FRX254" s="3"/>
      <c r="FRY254" s="3"/>
      <c r="FRZ254" s="3"/>
      <c r="FSA254" s="3"/>
      <c r="FSB254" s="3"/>
      <c r="FSC254" s="3"/>
      <c r="FSD254" s="3"/>
      <c r="FSE254" s="3"/>
      <c r="FSF254" s="3"/>
      <c r="FSG254" s="3"/>
      <c r="FSH254" s="3"/>
      <c r="FSI254" s="3"/>
      <c r="FSJ254" s="3"/>
      <c r="FSK254" s="3"/>
      <c r="FSL254" s="3"/>
      <c r="FSM254" s="3"/>
      <c r="FSN254" s="3"/>
      <c r="FSO254" s="3"/>
      <c r="FSP254" s="3"/>
      <c r="FSQ254" s="3"/>
      <c r="FSR254" s="3"/>
      <c r="FSS254" s="3"/>
      <c r="FST254" s="3"/>
      <c r="FSU254" s="3"/>
      <c r="FSV254" s="3"/>
      <c r="FSW254" s="3"/>
      <c r="FSX254" s="3"/>
      <c r="FSY254" s="3"/>
      <c r="FSZ254" s="3"/>
      <c r="FTA254" s="3"/>
      <c r="FTB254" s="3"/>
      <c r="FTC254" s="3"/>
      <c r="FTD254" s="3"/>
      <c r="FTE254" s="3"/>
      <c r="FTF254" s="3"/>
      <c r="FTG254" s="3"/>
      <c r="FTH254" s="3"/>
      <c r="FTI254" s="3"/>
      <c r="FTJ254" s="3"/>
      <c r="FTK254" s="3"/>
      <c r="FTL254" s="3"/>
      <c r="FTM254" s="3"/>
      <c r="FTN254" s="3"/>
      <c r="FTO254" s="3"/>
      <c r="FTP254" s="3"/>
      <c r="FTQ254" s="3"/>
      <c r="FTR254" s="3"/>
      <c r="FTS254" s="3"/>
      <c r="FTT254" s="3"/>
      <c r="FTU254" s="3"/>
      <c r="FTV254" s="3"/>
      <c r="FTW254" s="3"/>
      <c r="FTX254" s="3"/>
      <c r="FTY254" s="3"/>
      <c r="FTZ254" s="3"/>
      <c r="FUA254" s="3"/>
      <c r="FUB254" s="3"/>
      <c r="FUC254" s="3"/>
      <c r="FUD254" s="3"/>
      <c r="FUE254" s="3"/>
      <c r="FUF254" s="3"/>
      <c r="FUG254" s="3"/>
      <c r="FUH254" s="3"/>
      <c r="FUI254" s="3"/>
      <c r="FUJ254" s="3"/>
      <c r="FUK254" s="3"/>
      <c r="FUL254" s="3"/>
      <c r="FUM254" s="3"/>
      <c r="FUN254" s="3"/>
      <c r="FUO254" s="3"/>
      <c r="FUP254" s="3"/>
      <c r="FUQ254" s="3"/>
      <c r="FUR254" s="3"/>
      <c r="FUS254" s="3"/>
      <c r="FUT254" s="3"/>
      <c r="FUU254" s="3"/>
      <c r="FUV254" s="3"/>
      <c r="FUW254" s="3"/>
      <c r="FUX254" s="3"/>
      <c r="FUY254" s="3"/>
      <c r="FUZ254" s="3"/>
      <c r="FVA254" s="3"/>
      <c r="FVB254" s="3"/>
      <c r="FVC254" s="3"/>
      <c r="FVD254" s="3"/>
      <c r="FVE254" s="3"/>
      <c r="FVF254" s="3"/>
      <c r="FVG254" s="3"/>
      <c r="FVH254" s="3"/>
      <c r="FVI254" s="3"/>
      <c r="FVJ254" s="3"/>
      <c r="FVK254" s="3"/>
      <c r="FVL254" s="3"/>
      <c r="FVM254" s="3"/>
      <c r="FVN254" s="3"/>
      <c r="FVO254" s="3"/>
      <c r="FVP254" s="3"/>
      <c r="FVQ254" s="3"/>
      <c r="FVR254" s="3"/>
      <c r="FVS254" s="3"/>
      <c r="FVT254" s="3"/>
      <c r="FVU254" s="3"/>
      <c r="FVV254" s="3"/>
      <c r="FVW254" s="3"/>
      <c r="FVX254" s="3"/>
      <c r="FVY254" s="3"/>
      <c r="FVZ254" s="3"/>
      <c r="FWA254" s="3"/>
      <c r="FWB254" s="3"/>
      <c r="FWC254" s="3"/>
      <c r="FWD254" s="3"/>
      <c r="FWE254" s="3"/>
      <c r="FWF254" s="3"/>
      <c r="FWG254" s="3"/>
      <c r="FWH254" s="3"/>
      <c r="FWI254" s="3"/>
      <c r="FWJ254" s="3"/>
      <c r="FWK254" s="3"/>
      <c r="FWL254" s="3"/>
      <c r="FWM254" s="3"/>
      <c r="FWN254" s="3"/>
      <c r="FWO254" s="3"/>
      <c r="FWP254" s="3"/>
      <c r="FWQ254" s="3"/>
      <c r="FWR254" s="3"/>
      <c r="FWS254" s="3"/>
      <c r="FWT254" s="3"/>
      <c r="FWU254" s="3"/>
      <c r="FWV254" s="3"/>
      <c r="FWW254" s="3"/>
      <c r="FWX254" s="3"/>
      <c r="FWY254" s="3"/>
      <c r="FWZ254" s="3"/>
      <c r="FXA254" s="3"/>
      <c r="FXB254" s="3"/>
      <c r="FXC254" s="3"/>
      <c r="FXD254" s="3"/>
      <c r="FXE254" s="3"/>
      <c r="FXF254" s="3"/>
      <c r="FXG254" s="3"/>
      <c r="FXH254" s="3"/>
      <c r="FXI254" s="3"/>
      <c r="FXJ254" s="3"/>
      <c r="FXK254" s="3"/>
      <c r="FXL254" s="3"/>
      <c r="FXM254" s="3"/>
      <c r="FXN254" s="3"/>
      <c r="FXO254" s="3"/>
      <c r="FXP254" s="3"/>
      <c r="FXQ254" s="3"/>
      <c r="FXR254" s="3"/>
      <c r="FXS254" s="3"/>
      <c r="FXT254" s="3"/>
      <c r="FXU254" s="3"/>
      <c r="FXV254" s="3"/>
      <c r="FXW254" s="3"/>
      <c r="FXX254" s="3"/>
      <c r="FXY254" s="3"/>
      <c r="FXZ254" s="3"/>
      <c r="FYA254" s="3"/>
      <c r="FYB254" s="3"/>
      <c r="FYC254" s="3"/>
      <c r="FYD254" s="3"/>
      <c r="FYE254" s="3"/>
      <c r="FYF254" s="3"/>
      <c r="FYG254" s="3"/>
      <c r="FYH254" s="3"/>
      <c r="FYI254" s="3"/>
      <c r="FYJ254" s="3"/>
      <c r="FYK254" s="3"/>
      <c r="FYL254" s="3"/>
      <c r="FYM254" s="3"/>
      <c r="FYN254" s="3"/>
      <c r="FYO254" s="3"/>
      <c r="FYP254" s="3"/>
      <c r="FYQ254" s="3"/>
      <c r="FYR254" s="3"/>
      <c r="FYS254" s="3"/>
      <c r="FYT254" s="3"/>
      <c r="FYU254" s="3"/>
      <c r="FYV254" s="3"/>
      <c r="FYW254" s="3"/>
      <c r="FYX254" s="3"/>
      <c r="FYY254" s="3"/>
      <c r="FYZ254" s="3"/>
      <c r="FZA254" s="3"/>
      <c r="FZB254" s="3"/>
      <c r="FZC254" s="3"/>
      <c r="FZD254" s="3"/>
      <c r="FZE254" s="3"/>
      <c r="FZF254" s="3"/>
      <c r="FZG254" s="3"/>
      <c r="FZH254" s="3"/>
      <c r="FZI254" s="3"/>
      <c r="FZJ254" s="3"/>
      <c r="FZK254" s="3"/>
      <c r="FZL254" s="3"/>
      <c r="FZM254" s="3"/>
      <c r="FZN254" s="3"/>
      <c r="FZO254" s="3"/>
      <c r="FZP254" s="3"/>
      <c r="FZQ254" s="3"/>
      <c r="FZR254" s="3"/>
      <c r="FZS254" s="3"/>
      <c r="FZT254" s="3"/>
      <c r="FZU254" s="3"/>
      <c r="FZV254" s="3"/>
      <c r="FZW254" s="3"/>
      <c r="FZX254" s="3"/>
      <c r="FZY254" s="3"/>
      <c r="FZZ254" s="3"/>
      <c r="GAA254" s="3"/>
      <c r="GAB254" s="3"/>
      <c r="GAC254" s="3"/>
      <c r="GAD254" s="3"/>
      <c r="GAE254" s="3"/>
      <c r="GAF254" s="3"/>
      <c r="GAG254" s="3"/>
      <c r="GAH254" s="3"/>
      <c r="GAI254" s="3"/>
      <c r="GAJ254" s="3"/>
      <c r="GAK254" s="3"/>
      <c r="GAL254" s="3"/>
      <c r="GAM254" s="3"/>
      <c r="GAN254" s="3"/>
      <c r="GAO254" s="3"/>
      <c r="GAP254" s="3"/>
      <c r="GAQ254" s="3"/>
      <c r="GAR254" s="3"/>
      <c r="GAS254" s="3"/>
      <c r="GAT254" s="3"/>
      <c r="GAU254" s="3"/>
      <c r="GAV254" s="3"/>
      <c r="GAW254" s="3"/>
      <c r="GAX254" s="3"/>
      <c r="GAY254" s="3"/>
      <c r="GAZ254" s="3"/>
      <c r="GBA254" s="3"/>
      <c r="GBB254" s="3"/>
      <c r="GBC254" s="3"/>
      <c r="GBD254" s="3"/>
      <c r="GBE254" s="3"/>
      <c r="GBF254" s="3"/>
      <c r="GBG254" s="3"/>
      <c r="GBH254" s="3"/>
      <c r="GBI254" s="3"/>
      <c r="GBJ254" s="3"/>
      <c r="GBK254" s="3"/>
      <c r="GBL254" s="3"/>
      <c r="GBM254" s="3"/>
      <c r="GBN254" s="3"/>
      <c r="GBO254" s="3"/>
      <c r="GBP254" s="3"/>
      <c r="GBQ254" s="3"/>
      <c r="GBR254" s="3"/>
      <c r="GBS254" s="3"/>
      <c r="GBT254" s="3"/>
      <c r="GBU254" s="3"/>
      <c r="GBV254" s="3"/>
      <c r="GBW254" s="3"/>
      <c r="GBX254" s="3"/>
      <c r="GBY254" s="3"/>
      <c r="GBZ254" s="3"/>
      <c r="GCA254" s="3"/>
      <c r="GCB254" s="3"/>
      <c r="GCC254" s="3"/>
      <c r="GCD254" s="3"/>
      <c r="GCE254" s="3"/>
      <c r="GCF254" s="3"/>
      <c r="GCG254" s="3"/>
      <c r="GCH254" s="3"/>
      <c r="GCI254" s="3"/>
      <c r="GCJ254" s="3"/>
      <c r="GCK254" s="3"/>
      <c r="GCL254" s="3"/>
      <c r="GCM254" s="3"/>
      <c r="GCN254" s="3"/>
      <c r="GCO254" s="3"/>
      <c r="GCP254" s="3"/>
      <c r="GCQ254" s="3"/>
      <c r="GCR254" s="3"/>
      <c r="GCS254" s="3"/>
      <c r="GCT254" s="3"/>
      <c r="GCU254" s="3"/>
      <c r="GCV254" s="3"/>
      <c r="GCW254" s="3"/>
      <c r="GCX254" s="3"/>
      <c r="GCY254" s="3"/>
      <c r="GCZ254" s="3"/>
      <c r="GDA254" s="3"/>
      <c r="GDB254" s="3"/>
      <c r="GDC254" s="3"/>
      <c r="GDD254" s="3"/>
      <c r="GDE254" s="3"/>
      <c r="GDF254" s="3"/>
      <c r="GDG254" s="3"/>
      <c r="GDH254" s="3"/>
      <c r="GDI254" s="3"/>
      <c r="GDJ254" s="3"/>
      <c r="GDK254" s="3"/>
      <c r="GDL254" s="3"/>
      <c r="GDM254" s="3"/>
      <c r="GDN254" s="3"/>
      <c r="GDO254" s="3"/>
      <c r="GDP254" s="3"/>
      <c r="GDQ254" s="3"/>
      <c r="GDR254" s="3"/>
      <c r="GDS254" s="3"/>
      <c r="GDT254" s="3"/>
      <c r="GDU254" s="3"/>
      <c r="GDV254" s="3"/>
      <c r="GDW254" s="3"/>
      <c r="GDX254" s="3"/>
      <c r="GDY254" s="3"/>
      <c r="GDZ254" s="3"/>
      <c r="GEA254" s="3"/>
      <c r="GEB254" s="3"/>
      <c r="GEC254" s="3"/>
      <c r="GED254" s="3"/>
      <c r="GEE254" s="3"/>
      <c r="GEF254" s="3"/>
      <c r="GEG254" s="3"/>
      <c r="GEH254" s="3"/>
      <c r="GEI254" s="3"/>
      <c r="GEJ254" s="3"/>
      <c r="GEK254" s="3"/>
      <c r="GEL254" s="3"/>
      <c r="GEM254" s="3"/>
      <c r="GEN254" s="3"/>
      <c r="GEO254" s="3"/>
      <c r="GEP254" s="3"/>
      <c r="GEQ254" s="3"/>
      <c r="GER254" s="3"/>
      <c r="GES254" s="3"/>
      <c r="GET254" s="3"/>
      <c r="GEU254" s="3"/>
      <c r="GEV254" s="3"/>
      <c r="GEW254" s="3"/>
      <c r="GEX254" s="3"/>
      <c r="GEY254" s="3"/>
      <c r="GEZ254" s="3"/>
      <c r="GFA254" s="3"/>
      <c r="GFB254" s="3"/>
      <c r="GFC254" s="3"/>
      <c r="GFD254" s="3"/>
      <c r="GFE254" s="3"/>
      <c r="GFF254" s="3"/>
      <c r="GFG254" s="3"/>
      <c r="GFH254" s="3"/>
      <c r="GFI254" s="3"/>
      <c r="GFJ254" s="3"/>
      <c r="GFK254" s="3"/>
      <c r="GFL254" s="3"/>
      <c r="GFM254" s="3"/>
      <c r="GFN254" s="3"/>
      <c r="GFO254" s="3"/>
      <c r="GFP254" s="3"/>
      <c r="GFQ254" s="3"/>
      <c r="GFR254" s="3"/>
      <c r="GFS254" s="3"/>
      <c r="GFT254" s="3"/>
      <c r="GFU254" s="3"/>
      <c r="GFV254" s="3"/>
      <c r="GFW254" s="3"/>
      <c r="GFX254" s="3"/>
      <c r="GFY254" s="3"/>
      <c r="GFZ254" s="3"/>
      <c r="GGA254" s="3"/>
      <c r="GGB254" s="3"/>
      <c r="GGC254" s="3"/>
      <c r="GGD254" s="3"/>
      <c r="GGE254" s="3"/>
      <c r="GGF254" s="3"/>
      <c r="GGG254" s="3"/>
      <c r="GGH254" s="3"/>
      <c r="GGI254" s="3"/>
      <c r="GGJ254" s="3"/>
      <c r="GGK254" s="3"/>
      <c r="GGL254" s="3"/>
      <c r="GGM254" s="3"/>
      <c r="GGN254" s="3"/>
      <c r="GGO254" s="3"/>
      <c r="GGP254" s="3"/>
      <c r="GGQ254" s="3"/>
      <c r="GGR254" s="3"/>
      <c r="GGS254" s="3"/>
      <c r="GGT254" s="3"/>
      <c r="GGU254" s="3"/>
      <c r="GGV254" s="3"/>
      <c r="GGW254" s="3"/>
      <c r="GGX254" s="3"/>
      <c r="GGY254" s="3"/>
      <c r="GGZ254" s="3"/>
      <c r="GHA254" s="3"/>
      <c r="GHB254" s="3"/>
      <c r="GHC254" s="3"/>
      <c r="GHD254" s="3"/>
      <c r="GHE254" s="3"/>
      <c r="GHF254" s="3"/>
      <c r="GHG254" s="3"/>
      <c r="GHH254" s="3"/>
      <c r="GHI254" s="3"/>
      <c r="GHJ254" s="3"/>
      <c r="GHK254" s="3"/>
      <c r="GHL254" s="3"/>
      <c r="GHM254" s="3"/>
      <c r="GHN254" s="3"/>
      <c r="GHO254" s="3"/>
      <c r="GHP254" s="3"/>
      <c r="GHQ254" s="3"/>
      <c r="GHR254" s="3"/>
      <c r="GHS254" s="3"/>
      <c r="GHT254" s="3"/>
      <c r="GHU254" s="3"/>
      <c r="GHV254" s="3"/>
      <c r="GHW254" s="3"/>
      <c r="GHX254" s="3"/>
      <c r="GHY254" s="3"/>
      <c r="GHZ254" s="3"/>
      <c r="GIA254" s="3"/>
      <c r="GIB254" s="3"/>
      <c r="GIC254" s="3"/>
      <c r="GID254" s="3"/>
      <c r="GIE254" s="3"/>
      <c r="GIF254" s="3"/>
      <c r="GIG254" s="3"/>
      <c r="GIH254" s="3"/>
      <c r="GII254" s="3"/>
      <c r="GIJ254" s="3"/>
      <c r="GIK254" s="3"/>
      <c r="GIL254" s="3"/>
      <c r="GIM254" s="3"/>
      <c r="GIN254" s="3"/>
      <c r="GIO254" s="3"/>
      <c r="GIP254" s="3"/>
      <c r="GIQ254" s="3"/>
      <c r="GIR254" s="3"/>
      <c r="GIS254" s="3"/>
      <c r="GIT254" s="3"/>
      <c r="GIU254" s="3"/>
      <c r="GIV254" s="3"/>
      <c r="GIW254" s="3"/>
      <c r="GIX254" s="3"/>
      <c r="GIY254" s="3"/>
      <c r="GIZ254" s="3"/>
      <c r="GJA254" s="3"/>
      <c r="GJB254" s="3"/>
      <c r="GJC254" s="3"/>
      <c r="GJD254" s="3"/>
      <c r="GJE254" s="3"/>
      <c r="GJF254" s="3"/>
      <c r="GJG254" s="3"/>
      <c r="GJH254" s="3"/>
      <c r="GJI254" s="3"/>
      <c r="GJJ254" s="3"/>
      <c r="GJK254" s="3"/>
      <c r="GJL254" s="3"/>
      <c r="GJM254" s="3"/>
      <c r="GJN254" s="3"/>
      <c r="GJO254" s="3"/>
      <c r="GJP254" s="3"/>
      <c r="GJQ254" s="3"/>
      <c r="GJR254" s="3"/>
      <c r="GJS254" s="3"/>
      <c r="GJT254" s="3"/>
      <c r="GJU254" s="3"/>
      <c r="GJV254" s="3"/>
      <c r="GJW254" s="3"/>
      <c r="GJX254" s="3"/>
      <c r="GJY254" s="3"/>
      <c r="GJZ254" s="3"/>
      <c r="GKA254" s="3"/>
      <c r="GKB254" s="3"/>
      <c r="GKC254" s="3"/>
      <c r="GKD254" s="3"/>
      <c r="GKE254" s="3"/>
      <c r="GKF254" s="3"/>
      <c r="GKG254" s="3"/>
      <c r="GKH254" s="3"/>
      <c r="GKI254" s="3"/>
      <c r="GKJ254" s="3"/>
      <c r="GKK254" s="3"/>
      <c r="GKL254" s="3"/>
      <c r="GKM254" s="3"/>
      <c r="GKN254" s="3"/>
      <c r="GKO254" s="3"/>
      <c r="GKP254" s="3"/>
      <c r="GKQ254" s="3"/>
      <c r="GKR254" s="3"/>
      <c r="GKS254" s="3"/>
      <c r="GKT254" s="3"/>
      <c r="GKU254" s="3"/>
      <c r="GKV254" s="3"/>
      <c r="GKW254" s="3"/>
      <c r="GKX254" s="3"/>
      <c r="GKY254" s="3"/>
      <c r="GKZ254" s="3"/>
      <c r="GLA254" s="3"/>
      <c r="GLB254" s="3"/>
      <c r="GLC254" s="3"/>
      <c r="GLD254" s="3"/>
      <c r="GLE254" s="3"/>
      <c r="GLF254" s="3"/>
      <c r="GLG254" s="3"/>
      <c r="GLH254" s="3"/>
      <c r="GLI254" s="3"/>
      <c r="GLJ254" s="3"/>
      <c r="GLK254" s="3"/>
      <c r="GLL254" s="3"/>
      <c r="GLM254" s="3"/>
      <c r="GLN254" s="3"/>
      <c r="GLO254" s="3"/>
      <c r="GLP254" s="3"/>
      <c r="GLQ254" s="3"/>
      <c r="GLR254" s="3"/>
      <c r="GLS254" s="3"/>
      <c r="GLT254" s="3"/>
      <c r="GLU254" s="3"/>
      <c r="GLV254" s="3"/>
      <c r="GLW254" s="3"/>
      <c r="GLX254" s="3"/>
      <c r="GLY254" s="3"/>
      <c r="GLZ254" s="3"/>
      <c r="GMA254" s="3"/>
      <c r="GMB254" s="3"/>
      <c r="GMC254" s="3"/>
      <c r="GMD254" s="3"/>
      <c r="GME254" s="3"/>
      <c r="GMF254" s="3"/>
      <c r="GMG254" s="3"/>
      <c r="GMH254" s="3"/>
      <c r="GMI254" s="3"/>
      <c r="GMJ254" s="3"/>
      <c r="GMK254" s="3"/>
      <c r="GML254" s="3"/>
      <c r="GMM254" s="3"/>
      <c r="GMN254" s="3"/>
      <c r="GMO254" s="3"/>
      <c r="GMP254" s="3"/>
      <c r="GMQ254" s="3"/>
      <c r="GMR254" s="3"/>
      <c r="GMS254" s="3"/>
      <c r="GMT254" s="3"/>
      <c r="GMU254" s="3"/>
      <c r="GMV254" s="3"/>
      <c r="GMW254" s="3"/>
      <c r="GMX254" s="3"/>
      <c r="GMY254" s="3"/>
      <c r="GMZ254" s="3"/>
      <c r="GNA254" s="3"/>
      <c r="GNB254" s="3"/>
      <c r="GNC254" s="3"/>
      <c r="GND254" s="3"/>
      <c r="GNE254" s="3"/>
      <c r="GNF254" s="3"/>
      <c r="GNG254" s="3"/>
      <c r="GNH254" s="3"/>
      <c r="GNI254" s="3"/>
      <c r="GNJ254" s="3"/>
      <c r="GNK254" s="3"/>
      <c r="GNL254" s="3"/>
      <c r="GNM254" s="3"/>
      <c r="GNN254" s="3"/>
      <c r="GNO254" s="3"/>
      <c r="GNP254" s="3"/>
      <c r="GNQ254" s="3"/>
      <c r="GNR254" s="3"/>
      <c r="GNS254" s="3"/>
      <c r="GNT254" s="3"/>
      <c r="GNU254" s="3"/>
      <c r="GNV254" s="3"/>
      <c r="GNW254" s="3"/>
      <c r="GNX254" s="3"/>
      <c r="GNY254" s="3"/>
      <c r="GNZ254" s="3"/>
      <c r="GOA254" s="3"/>
      <c r="GOB254" s="3"/>
      <c r="GOC254" s="3"/>
      <c r="GOD254" s="3"/>
      <c r="GOE254" s="3"/>
      <c r="GOF254" s="3"/>
      <c r="GOG254" s="3"/>
      <c r="GOH254" s="3"/>
      <c r="GOI254" s="3"/>
      <c r="GOJ254" s="3"/>
      <c r="GOK254" s="3"/>
      <c r="GOL254" s="3"/>
      <c r="GOM254" s="3"/>
      <c r="GON254" s="3"/>
      <c r="GOO254" s="3"/>
      <c r="GOP254" s="3"/>
      <c r="GOQ254" s="3"/>
      <c r="GOR254" s="3"/>
      <c r="GOS254" s="3"/>
      <c r="GOT254" s="3"/>
      <c r="GOU254" s="3"/>
      <c r="GOV254" s="3"/>
      <c r="GOW254" s="3"/>
      <c r="GOX254" s="3"/>
      <c r="GOY254" s="3"/>
      <c r="GOZ254" s="3"/>
      <c r="GPA254" s="3"/>
      <c r="GPB254" s="3"/>
      <c r="GPC254" s="3"/>
      <c r="GPD254" s="3"/>
      <c r="GPE254" s="3"/>
      <c r="GPF254" s="3"/>
      <c r="GPG254" s="3"/>
      <c r="GPH254" s="3"/>
      <c r="GPI254" s="3"/>
      <c r="GPJ254" s="3"/>
      <c r="GPK254" s="3"/>
      <c r="GPL254" s="3"/>
      <c r="GPM254" s="3"/>
      <c r="GPN254" s="3"/>
      <c r="GPO254" s="3"/>
      <c r="GPP254" s="3"/>
      <c r="GPQ254" s="3"/>
      <c r="GPR254" s="3"/>
      <c r="GPS254" s="3"/>
      <c r="GPT254" s="3"/>
      <c r="GPU254" s="3"/>
      <c r="GPV254" s="3"/>
      <c r="GPW254" s="3"/>
      <c r="GPX254" s="3"/>
      <c r="GPY254" s="3"/>
      <c r="GPZ254" s="3"/>
      <c r="GQA254" s="3"/>
      <c r="GQB254" s="3"/>
      <c r="GQC254" s="3"/>
      <c r="GQD254" s="3"/>
      <c r="GQE254" s="3"/>
      <c r="GQF254" s="3"/>
      <c r="GQG254" s="3"/>
      <c r="GQH254" s="3"/>
      <c r="GQI254" s="3"/>
      <c r="GQJ254" s="3"/>
      <c r="GQK254" s="3"/>
      <c r="GQL254" s="3"/>
      <c r="GQM254" s="3"/>
      <c r="GQN254" s="3"/>
      <c r="GQO254" s="3"/>
      <c r="GQP254" s="3"/>
      <c r="GQQ254" s="3"/>
      <c r="GQR254" s="3"/>
      <c r="GQS254" s="3"/>
      <c r="GQT254" s="3"/>
      <c r="GQU254" s="3"/>
      <c r="GQV254" s="3"/>
      <c r="GQW254" s="3"/>
      <c r="GQX254" s="3"/>
      <c r="GQY254" s="3"/>
      <c r="GQZ254" s="3"/>
      <c r="GRA254" s="3"/>
      <c r="GRB254" s="3"/>
      <c r="GRC254" s="3"/>
      <c r="GRD254" s="3"/>
      <c r="GRE254" s="3"/>
      <c r="GRF254" s="3"/>
      <c r="GRG254" s="3"/>
      <c r="GRH254" s="3"/>
      <c r="GRI254" s="3"/>
      <c r="GRJ254" s="3"/>
      <c r="GRK254" s="3"/>
      <c r="GRL254" s="3"/>
      <c r="GRM254" s="3"/>
      <c r="GRN254" s="3"/>
      <c r="GRO254" s="3"/>
      <c r="GRP254" s="3"/>
      <c r="GRQ254" s="3"/>
      <c r="GRR254" s="3"/>
      <c r="GRS254" s="3"/>
      <c r="GRT254" s="3"/>
      <c r="GRU254" s="3"/>
      <c r="GRV254" s="3"/>
      <c r="GRW254" s="3"/>
      <c r="GRX254" s="3"/>
      <c r="GRY254" s="3"/>
      <c r="GRZ254" s="3"/>
      <c r="GSA254" s="3"/>
      <c r="GSB254" s="3"/>
      <c r="GSC254" s="3"/>
      <c r="GSD254" s="3"/>
      <c r="GSE254" s="3"/>
      <c r="GSF254" s="3"/>
      <c r="GSG254" s="3"/>
      <c r="GSH254" s="3"/>
      <c r="GSI254" s="3"/>
      <c r="GSJ254" s="3"/>
      <c r="GSK254" s="3"/>
      <c r="GSL254" s="3"/>
      <c r="GSM254" s="3"/>
      <c r="GSN254" s="3"/>
      <c r="GSO254" s="3"/>
      <c r="GSP254" s="3"/>
      <c r="GSQ254" s="3"/>
      <c r="GSR254" s="3"/>
      <c r="GSS254" s="3"/>
      <c r="GST254" s="3"/>
      <c r="GSU254" s="3"/>
      <c r="GSV254" s="3"/>
      <c r="GSW254" s="3"/>
      <c r="GSX254" s="3"/>
      <c r="GSY254" s="3"/>
      <c r="GSZ254" s="3"/>
      <c r="GTA254" s="3"/>
      <c r="GTB254" s="3"/>
      <c r="GTC254" s="3"/>
      <c r="GTD254" s="3"/>
      <c r="GTE254" s="3"/>
      <c r="GTF254" s="3"/>
      <c r="GTG254" s="3"/>
      <c r="GTH254" s="3"/>
      <c r="GTI254" s="3"/>
      <c r="GTJ254" s="3"/>
      <c r="GTK254" s="3"/>
      <c r="GTL254" s="3"/>
      <c r="GTM254" s="3"/>
      <c r="GTN254" s="3"/>
      <c r="GTO254" s="3"/>
      <c r="GTP254" s="3"/>
      <c r="GTQ254" s="3"/>
      <c r="GTR254" s="3"/>
      <c r="GTS254" s="3"/>
      <c r="GTT254" s="3"/>
      <c r="GTU254" s="3"/>
      <c r="GTV254" s="3"/>
      <c r="GTW254" s="3"/>
      <c r="GTX254" s="3"/>
      <c r="GTY254" s="3"/>
      <c r="GTZ254" s="3"/>
      <c r="GUA254" s="3"/>
      <c r="GUB254" s="3"/>
      <c r="GUC254" s="3"/>
      <c r="GUD254" s="3"/>
      <c r="GUE254" s="3"/>
      <c r="GUF254" s="3"/>
      <c r="GUG254" s="3"/>
      <c r="GUH254" s="3"/>
      <c r="GUI254" s="3"/>
      <c r="GUJ254" s="3"/>
      <c r="GUK254" s="3"/>
      <c r="GUL254" s="3"/>
      <c r="GUM254" s="3"/>
      <c r="GUN254" s="3"/>
      <c r="GUO254" s="3"/>
      <c r="GUP254" s="3"/>
      <c r="GUQ254" s="3"/>
      <c r="GUR254" s="3"/>
      <c r="GUS254" s="3"/>
      <c r="GUT254" s="3"/>
      <c r="GUU254" s="3"/>
      <c r="GUV254" s="3"/>
      <c r="GUW254" s="3"/>
      <c r="GUX254" s="3"/>
      <c r="GUY254" s="3"/>
      <c r="GUZ254" s="3"/>
      <c r="GVA254" s="3"/>
      <c r="GVB254" s="3"/>
      <c r="GVC254" s="3"/>
      <c r="GVD254" s="3"/>
      <c r="GVE254" s="3"/>
      <c r="GVF254" s="3"/>
      <c r="GVG254" s="3"/>
      <c r="GVH254" s="3"/>
      <c r="GVI254" s="3"/>
      <c r="GVJ254" s="3"/>
      <c r="GVK254" s="3"/>
      <c r="GVL254" s="3"/>
      <c r="GVM254" s="3"/>
      <c r="GVN254" s="3"/>
      <c r="GVO254" s="3"/>
      <c r="GVP254" s="3"/>
      <c r="GVQ254" s="3"/>
      <c r="GVR254" s="3"/>
      <c r="GVS254" s="3"/>
      <c r="GVT254" s="3"/>
      <c r="GVU254" s="3"/>
      <c r="GVV254" s="3"/>
      <c r="GVW254" s="3"/>
      <c r="GVX254" s="3"/>
      <c r="GVY254" s="3"/>
      <c r="GVZ254" s="3"/>
      <c r="GWA254" s="3"/>
      <c r="GWB254" s="3"/>
      <c r="GWC254" s="3"/>
      <c r="GWD254" s="3"/>
      <c r="GWE254" s="3"/>
      <c r="GWF254" s="3"/>
      <c r="GWG254" s="3"/>
      <c r="GWH254" s="3"/>
      <c r="GWI254" s="3"/>
      <c r="GWJ254" s="3"/>
      <c r="GWK254" s="3"/>
      <c r="GWL254" s="3"/>
      <c r="GWM254" s="3"/>
      <c r="GWN254" s="3"/>
      <c r="GWO254" s="3"/>
      <c r="GWP254" s="3"/>
      <c r="GWQ254" s="3"/>
      <c r="GWR254" s="3"/>
      <c r="GWS254" s="3"/>
      <c r="GWT254" s="3"/>
      <c r="GWU254" s="3"/>
      <c r="GWV254" s="3"/>
      <c r="GWW254" s="3"/>
      <c r="GWX254" s="3"/>
      <c r="GWY254" s="3"/>
      <c r="GWZ254" s="3"/>
      <c r="GXA254" s="3"/>
      <c r="GXB254" s="3"/>
      <c r="GXC254" s="3"/>
      <c r="GXD254" s="3"/>
      <c r="GXE254" s="3"/>
      <c r="GXF254" s="3"/>
      <c r="GXG254" s="3"/>
      <c r="GXH254" s="3"/>
      <c r="GXI254" s="3"/>
      <c r="GXJ254" s="3"/>
      <c r="GXK254" s="3"/>
      <c r="GXL254" s="3"/>
      <c r="GXM254" s="3"/>
      <c r="GXN254" s="3"/>
      <c r="GXO254" s="3"/>
      <c r="GXP254" s="3"/>
      <c r="GXQ254" s="3"/>
      <c r="GXR254" s="3"/>
      <c r="GXS254" s="3"/>
      <c r="GXT254" s="3"/>
      <c r="GXU254" s="3"/>
      <c r="GXV254" s="3"/>
      <c r="GXW254" s="3"/>
      <c r="GXX254" s="3"/>
      <c r="GXY254" s="3"/>
      <c r="GXZ254" s="3"/>
      <c r="GYA254" s="3"/>
      <c r="GYB254" s="3"/>
      <c r="GYC254" s="3"/>
      <c r="GYD254" s="3"/>
      <c r="GYE254" s="3"/>
      <c r="GYF254" s="3"/>
      <c r="GYG254" s="3"/>
      <c r="GYH254" s="3"/>
      <c r="GYI254" s="3"/>
      <c r="GYJ254" s="3"/>
      <c r="GYK254" s="3"/>
      <c r="GYL254" s="3"/>
      <c r="GYM254" s="3"/>
      <c r="GYN254" s="3"/>
      <c r="GYO254" s="3"/>
      <c r="GYP254" s="3"/>
      <c r="GYQ254" s="3"/>
      <c r="GYR254" s="3"/>
      <c r="GYS254" s="3"/>
      <c r="GYT254" s="3"/>
      <c r="GYU254" s="3"/>
      <c r="GYV254" s="3"/>
      <c r="GYW254" s="3"/>
      <c r="GYX254" s="3"/>
      <c r="GYY254" s="3"/>
      <c r="GYZ254" s="3"/>
      <c r="GZA254" s="3"/>
      <c r="GZB254" s="3"/>
      <c r="GZC254" s="3"/>
      <c r="GZD254" s="3"/>
      <c r="GZE254" s="3"/>
      <c r="GZF254" s="3"/>
      <c r="GZG254" s="3"/>
      <c r="GZH254" s="3"/>
      <c r="GZI254" s="3"/>
      <c r="GZJ254" s="3"/>
      <c r="GZK254" s="3"/>
      <c r="GZL254" s="3"/>
      <c r="GZM254" s="3"/>
      <c r="GZN254" s="3"/>
      <c r="GZO254" s="3"/>
      <c r="GZP254" s="3"/>
      <c r="GZQ254" s="3"/>
      <c r="GZR254" s="3"/>
      <c r="GZS254" s="3"/>
      <c r="GZT254" s="3"/>
      <c r="GZU254" s="3"/>
      <c r="GZV254" s="3"/>
      <c r="GZW254" s="3"/>
      <c r="GZX254" s="3"/>
      <c r="GZY254" s="3"/>
      <c r="GZZ254" s="3"/>
      <c r="HAA254" s="3"/>
      <c r="HAB254" s="3"/>
      <c r="HAC254" s="3"/>
      <c r="HAD254" s="3"/>
      <c r="HAE254" s="3"/>
      <c r="HAF254" s="3"/>
      <c r="HAG254" s="3"/>
      <c r="HAH254" s="3"/>
      <c r="HAI254" s="3"/>
      <c r="HAJ254" s="3"/>
      <c r="HAK254" s="3"/>
      <c r="HAL254" s="3"/>
      <c r="HAM254" s="3"/>
      <c r="HAN254" s="3"/>
      <c r="HAO254" s="3"/>
      <c r="HAP254" s="3"/>
      <c r="HAQ254" s="3"/>
      <c r="HAR254" s="3"/>
      <c r="HAS254" s="3"/>
      <c r="HAT254" s="3"/>
      <c r="HAU254" s="3"/>
      <c r="HAV254" s="3"/>
      <c r="HAW254" s="3"/>
      <c r="HAX254" s="3"/>
      <c r="HAY254" s="3"/>
      <c r="HAZ254" s="3"/>
      <c r="HBA254" s="3"/>
      <c r="HBB254" s="3"/>
      <c r="HBC254" s="3"/>
      <c r="HBD254" s="3"/>
      <c r="HBE254" s="3"/>
      <c r="HBF254" s="3"/>
      <c r="HBG254" s="3"/>
      <c r="HBH254" s="3"/>
      <c r="HBI254" s="3"/>
      <c r="HBJ254" s="3"/>
      <c r="HBK254" s="3"/>
      <c r="HBL254" s="3"/>
      <c r="HBM254" s="3"/>
      <c r="HBN254" s="3"/>
      <c r="HBO254" s="3"/>
      <c r="HBP254" s="3"/>
      <c r="HBQ254" s="3"/>
      <c r="HBR254" s="3"/>
      <c r="HBS254" s="3"/>
      <c r="HBT254" s="3"/>
      <c r="HBU254" s="3"/>
      <c r="HBV254" s="3"/>
      <c r="HBW254" s="3"/>
      <c r="HBX254" s="3"/>
      <c r="HBY254" s="3"/>
      <c r="HBZ254" s="3"/>
      <c r="HCA254" s="3"/>
      <c r="HCB254" s="3"/>
      <c r="HCC254" s="3"/>
      <c r="HCD254" s="3"/>
      <c r="HCE254" s="3"/>
      <c r="HCF254" s="3"/>
      <c r="HCG254" s="3"/>
      <c r="HCH254" s="3"/>
      <c r="HCI254" s="3"/>
      <c r="HCJ254" s="3"/>
      <c r="HCK254" s="3"/>
      <c r="HCL254" s="3"/>
      <c r="HCM254" s="3"/>
      <c r="HCN254" s="3"/>
      <c r="HCO254" s="3"/>
      <c r="HCP254" s="3"/>
      <c r="HCQ254" s="3"/>
      <c r="HCR254" s="3"/>
      <c r="HCS254" s="3"/>
      <c r="HCT254" s="3"/>
      <c r="HCU254" s="3"/>
      <c r="HCV254" s="3"/>
      <c r="HCW254" s="3"/>
      <c r="HCX254" s="3"/>
      <c r="HCY254" s="3"/>
      <c r="HCZ254" s="3"/>
      <c r="HDA254" s="3"/>
      <c r="HDB254" s="3"/>
      <c r="HDC254" s="3"/>
      <c r="HDD254" s="3"/>
      <c r="HDE254" s="3"/>
      <c r="HDF254" s="3"/>
      <c r="HDG254" s="3"/>
      <c r="HDH254" s="3"/>
      <c r="HDI254" s="3"/>
      <c r="HDJ254" s="3"/>
      <c r="HDK254" s="3"/>
      <c r="HDL254" s="3"/>
      <c r="HDM254" s="3"/>
      <c r="HDN254" s="3"/>
      <c r="HDO254" s="3"/>
      <c r="HDP254" s="3"/>
      <c r="HDQ254" s="3"/>
      <c r="HDR254" s="3"/>
      <c r="HDS254" s="3"/>
      <c r="HDT254" s="3"/>
      <c r="HDU254" s="3"/>
      <c r="HDV254" s="3"/>
      <c r="HDW254" s="3"/>
      <c r="HDX254" s="3"/>
      <c r="HDY254" s="3"/>
      <c r="HDZ254" s="3"/>
      <c r="HEA254" s="3"/>
      <c r="HEB254" s="3"/>
      <c r="HEC254" s="3"/>
      <c r="HED254" s="3"/>
      <c r="HEE254" s="3"/>
      <c r="HEF254" s="3"/>
      <c r="HEG254" s="3"/>
      <c r="HEH254" s="3"/>
      <c r="HEI254" s="3"/>
      <c r="HEJ254" s="3"/>
      <c r="HEK254" s="3"/>
      <c r="HEL254" s="3"/>
      <c r="HEM254" s="3"/>
      <c r="HEN254" s="3"/>
      <c r="HEO254" s="3"/>
      <c r="HEP254" s="3"/>
      <c r="HEQ254" s="3"/>
      <c r="HER254" s="3"/>
      <c r="HES254" s="3"/>
      <c r="HET254" s="3"/>
      <c r="HEU254" s="3"/>
      <c r="HEV254" s="3"/>
      <c r="HEW254" s="3"/>
      <c r="HEX254" s="3"/>
      <c r="HEY254" s="3"/>
      <c r="HEZ254" s="3"/>
      <c r="HFA254" s="3"/>
      <c r="HFB254" s="3"/>
      <c r="HFC254" s="3"/>
      <c r="HFD254" s="3"/>
      <c r="HFE254" s="3"/>
      <c r="HFF254" s="3"/>
      <c r="HFG254" s="3"/>
      <c r="HFH254" s="3"/>
      <c r="HFI254" s="3"/>
      <c r="HFJ254" s="3"/>
      <c r="HFK254" s="3"/>
      <c r="HFL254" s="3"/>
      <c r="HFM254" s="3"/>
      <c r="HFN254" s="3"/>
      <c r="HFO254" s="3"/>
      <c r="HFP254" s="3"/>
      <c r="HFQ254" s="3"/>
      <c r="HFR254" s="3"/>
      <c r="HFS254" s="3"/>
      <c r="HFT254" s="3"/>
      <c r="HFU254" s="3"/>
      <c r="HFV254" s="3"/>
      <c r="HFW254" s="3"/>
      <c r="HFX254" s="3"/>
      <c r="HFY254" s="3"/>
      <c r="HFZ254" s="3"/>
      <c r="HGA254" s="3"/>
      <c r="HGB254" s="3"/>
      <c r="HGC254" s="3"/>
      <c r="HGD254" s="3"/>
      <c r="HGE254" s="3"/>
      <c r="HGF254" s="3"/>
      <c r="HGG254" s="3"/>
      <c r="HGH254" s="3"/>
      <c r="HGI254" s="3"/>
      <c r="HGJ254" s="3"/>
      <c r="HGK254" s="3"/>
      <c r="HGL254" s="3"/>
      <c r="HGM254" s="3"/>
      <c r="HGN254" s="3"/>
      <c r="HGO254" s="3"/>
      <c r="HGP254" s="3"/>
      <c r="HGQ254" s="3"/>
      <c r="HGR254" s="3"/>
      <c r="HGS254" s="3"/>
      <c r="HGT254" s="3"/>
      <c r="HGU254" s="3"/>
      <c r="HGV254" s="3"/>
      <c r="HGW254" s="3"/>
      <c r="HGX254" s="3"/>
      <c r="HGY254" s="3"/>
      <c r="HGZ254" s="3"/>
      <c r="HHA254" s="3"/>
      <c r="HHB254" s="3"/>
      <c r="HHC254" s="3"/>
      <c r="HHD254" s="3"/>
      <c r="HHE254" s="3"/>
      <c r="HHF254" s="3"/>
      <c r="HHG254" s="3"/>
      <c r="HHH254" s="3"/>
      <c r="HHI254" s="3"/>
      <c r="HHJ254" s="3"/>
      <c r="HHK254" s="3"/>
      <c r="HHL254" s="3"/>
      <c r="HHM254" s="3"/>
      <c r="HHN254" s="3"/>
      <c r="HHO254" s="3"/>
      <c r="HHP254" s="3"/>
      <c r="HHQ254" s="3"/>
      <c r="HHR254" s="3"/>
      <c r="HHS254" s="3"/>
      <c r="HHT254" s="3"/>
      <c r="HHU254" s="3"/>
      <c r="HHV254" s="3"/>
      <c r="HHW254" s="3"/>
      <c r="HHX254" s="3"/>
      <c r="HHY254" s="3"/>
      <c r="HHZ254" s="3"/>
      <c r="HIA254" s="3"/>
      <c r="HIB254" s="3"/>
      <c r="HIC254" s="3"/>
      <c r="HID254" s="3"/>
      <c r="HIE254" s="3"/>
      <c r="HIF254" s="3"/>
      <c r="HIG254" s="3"/>
      <c r="HIH254" s="3"/>
      <c r="HII254" s="3"/>
      <c r="HIJ254" s="3"/>
      <c r="HIK254" s="3"/>
      <c r="HIL254" s="3"/>
      <c r="HIM254" s="3"/>
      <c r="HIN254" s="3"/>
      <c r="HIO254" s="3"/>
      <c r="HIP254" s="3"/>
      <c r="HIQ254" s="3"/>
      <c r="HIR254" s="3"/>
      <c r="HIS254" s="3"/>
      <c r="HIT254" s="3"/>
      <c r="HIU254" s="3"/>
      <c r="HIV254" s="3"/>
      <c r="HIW254" s="3"/>
      <c r="HIX254" s="3"/>
      <c r="HIY254" s="3"/>
      <c r="HIZ254" s="3"/>
      <c r="HJA254" s="3"/>
      <c r="HJB254" s="3"/>
      <c r="HJC254" s="3"/>
      <c r="HJD254" s="3"/>
      <c r="HJE254" s="3"/>
      <c r="HJF254" s="3"/>
      <c r="HJG254" s="3"/>
      <c r="HJH254" s="3"/>
      <c r="HJI254" s="3"/>
      <c r="HJJ254" s="3"/>
      <c r="HJK254" s="3"/>
      <c r="HJL254" s="3"/>
      <c r="HJM254" s="3"/>
      <c r="HJN254" s="3"/>
      <c r="HJO254" s="3"/>
      <c r="HJP254" s="3"/>
      <c r="HJQ254" s="3"/>
      <c r="HJR254" s="3"/>
      <c r="HJS254" s="3"/>
      <c r="HJT254" s="3"/>
      <c r="HJU254" s="3"/>
      <c r="HJV254" s="3"/>
      <c r="HJW254" s="3"/>
      <c r="HJX254" s="3"/>
      <c r="HJY254" s="3"/>
      <c r="HJZ254" s="3"/>
      <c r="HKA254" s="3"/>
      <c r="HKB254" s="3"/>
      <c r="HKC254" s="3"/>
      <c r="HKD254" s="3"/>
      <c r="HKE254" s="3"/>
      <c r="HKF254" s="3"/>
      <c r="HKG254" s="3"/>
      <c r="HKH254" s="3"/>
      <c r="HKI254" s="3"/>
      <c r="HKJ254" s="3"/>
      <c r="HKK254" s="3"/>
      <c r="HKL254" s="3"/>
      <c r="HKM254" s="3"/>
      <c r="HKN254" s="3"/>
      <c r="HKO254" s="3"/>
      <c r="HKP254" s="3"/>
      <c r="HKQ254" s="3"/>
      <c r="HKR254" s="3"/>
      <c r="HKS254" s="3"/>
      <c r="HKT254" s="3"/>
      <c r="HKU254" s="3"/>
      <c r="HKV254" s="3"/>
      <c r="HKW254" s="3"/>
      <c r="HKX254" s="3"/>
      <c r="HKY254" s="3"/>
      <c r="HKZ254" s="3"/>
      <c r="HLA254" s="3"/>
      <c r="HLB254" s="3"/>
      <c r="HLC254" s="3"/>
      <c r="HLD254" s="3"/>
      <c r="HLE254" s="3"/>
      <c r="HLF254" s="3"/>
      <c r="HLG254" s="3"/>
      <c r="HLH254" s="3"/>
      <c r="HLI254" s="3"/>
      <c r="HLJ254" s="3"/>
      <c r="HLK254" s="3"/>
      <c r="HLL254" s="3"/>
      <c r="HLM254" s="3"/>
      <c r="HLN254" s="3"/>
      <c r="HLO254" s="3"/>
      <c r="HLP254" s="3"/>
      <c r="HLQ254" s="3"/>
      <c r="HLR254" s="3"/>
      <c r="HLS254" s="3"/>
      <c r="HLT254" s="3"/>
      <c r="HLU254" s="3"/>
      <c r="HLV254" s="3"/>
      <c r="HLW254" s="3"/>
      <c r="HLX254" s="3"/>
      <c r="HLY254" s="3"/>
      <c r="HLZ254" s="3"/>
      <c r="HMA254" s="3"/>
      <c r="HMB254" s="3"/>
      <c r="HMC254" s="3"/>
      <c r="HMD254" s="3"/>
      <c r="HME254" s="3"/>
      <c r="HMF254" s="3"/>
      <c r="HMG254" s="3"/>
      <c r="HMH254" s="3"/>
      <c r="HMI254" s="3"/>
      <c r="HMJ254" s="3"/>
      <c r="HMK254" s="3"/>
      <c r="HML254" s="3"/>
      <c r="HMM254" s="3"/>
      <c r="HMN254" s="3"/>
      <c r="HMO254" s="3"/>
      <c r="HMP254" s="3"/>
      <c r="HMQ254" s="3"/>
      <c r="HMR254" s="3"/>
      <c r="HMS254" s="3"/>
      <c r="HMT254" s="3"/>
      <c r="HMU254" s="3"/>
      <c r="HMV254" s="3"/>
      <c r="HMW254" s="3"/>
      <c r="HMX254" s="3"/>
      <c r="HMY254" s="3"/>
      <c r="HMZ254" s="3"/>
      <c r="HNA254" s="3"/>
      <c r="HNB254" s="3"/>
      <c r="HNC254" s="3"/>
      <c r="HND254" s="3"/>
      <c r="HNE254" s="3"/>
      <c r="HNF254" s="3"/>
      <c r="HNG254" s="3"/>
      <c r="HNH254" s="3"/>
      <c r="HNI254" s="3"/>
      <c r="HNJ254" s="3"/>
      <c r="HNK254" s="3"/>
      <c r="HNL254" s="3"/>
      <c r="HNM254" s="3"/>
      <c r="HNN254" s="3"/>
      <c r="HNO254" s="3"/>
      <c r="HNP254" s="3"/>
      <c r="HNQ254" s="3"/>
      <c r="HNR254" s="3"/>
      <c r="HNS254" s="3"/>
      <c r="HNT254" s="3"/>
      <c r="HNU254" s="3"/>
      <c r="HNV254" s="3"/>
      <c r="HNW254" s="3"/>
      <c r="HNX254" s="3"/>
      <c r="HNY254" s="3"/>
      <c r="HNZ254" s="3"/>
      <c r="HOA254" s="3"/>
      <c r="HOB254" s="3"/>
      <c r="HOC254" s="3"/>
      <c r="HOD254" s="3"/>
      <c r="HOE254" s="3"/>
      <c r="HOF254" s="3"/>
      <c r="HOG254" s="3"/>
      <c r="HOH254" s="3"/>
      <c r="HOI254" s="3"/>
      <c r="HOJ254" s="3"/>
      <c r="HOK254" s="3"/>
      <c r="HOL254" s="3"/>
      <c r="HOM254" s="3"/>
      <c r="HON254" s="3"/>
      <c r="HOO254" s="3"/>
      <c r="HOP254" s="3"/>
      <c r="HOQ254" s="3"/>
      <c r="HOR254" s="3"/>
      <c r="HOS254" s="3"/>
      <c r="HOT254" s="3"/>
      <c r="HOU254" s="3"/>
      <c r="HOV254" s="3"/>
      <c r="HOW254" s="3"/>
      <c r="HOX254" s="3"/>
      <c r="HOY254" s="3"/>
      <c r="HOZ254" s="3"/>
      <c r="HPA254" s="3"/>
      <c r="HPB254" s="3"/>
      <c r="HPC254" s="3"/>
      <c r="HPD254" s="3"/>
      <c r="HPE254" s="3"/>
      <c r="HPF254" s="3"/>
      <c r="HPG254" s="3"/>
      <c r="HPH254" s="3"/>
      <c r="HPI254" s="3"/>
      <c r="HPJ254" s="3"/>
      <c r="HPK254" s="3"/>
      <c r="HPL254" s="3"/>
      <c r="HPM254" s="3"/>
      <c r="HPN254" s="3"/>
      <c r="HPO254" s="3"/>
      <c r="HPP254" s="3"/>
      <c r="HPQ254" s="3"/>
      <c r="HPR254" s="3"/>
      <c r="HPS254" s="3"/>
      <c r="HPT254" s="3"/>
      <c r="HPU254" s="3"/>
      <c r="HPV254" s="3"/>
      <c r="HPW254" s="3"/>
      <c r="HPX254" s="3"/>
      <c r="HPY254" s="3"/>
      <c r="HPZ254" s="3"/>
      <c r="HQA254" s="3"/>
      <c r="HQB254" s="3"/>
      <c r="HQC254" s="3"/>
      <c r="HQD254" s="3"/>
      <c r="HQE254" s="3"/>
      <c r="HQF254" s="3"/>
      <c r="HQG254" s="3"/>
      <c r="HQH254" s="3"/>
      <c r="HQI254" s="3"/>
      <c r="HQJ254" s="3"/>
      <c r="HQK254" s="3"/>
      <c r="HQL254" s="3"/>
      <c r="HQM254" s="3"/>
      <c r="HQN254" s="3"/>
      <c r="HQO254" s="3"/>
      <c r="HQP254" s="3"/>
      <c r="HQQ254" s="3"/>
      <c r="HQR254" s="3"/>
      <c r="HQS254" s="3"/>
      <c r="HQT254" s="3"/>
      <c r="HQU254" s="3"/>
      <c r="HQV254" s="3"/>
      <c r="HQW254" s="3"/>
      <c r="HQX254" s="3"/>
      <c r="HQY254" s="3"/>
      <c r="HQZ254" s="3"/>
      <c r="HRA254" s="3"/>
      <c r="HRB254" s="3"/>
      <c r="HRC254" s="3"/>
      <c r="HRD254" s="3"/>
      <c r="HRE254" s="3"/>
      <c r="HRF254" s="3"/>
      <c r="HRG254" s="3"/>
      <c r="HRH254" s="3"/>
      <c r="HRI254" s="3"/>
      <c r="HRJ254" s="3"/>
      <c r="HRK254" s="3"/>
      <c r="HRL254" s="3"/>
      <c r="HRM254" s="3"/>
      <c r="HRN254" s="3"/>
      <c r="HRO254" s="3"/>
      <c r="HRP254" s="3"/>
      <c r="HRQ254" s="3"/>
      <c r="HRR254" s="3"/>
      <c r="HRS254" s="3"/>
      <c r="HRT254" s="3"/>
      <c r="HRU254" s="3"/>
      <c r="HRV254" s="3"/>
      <c r="HRW254" s="3"/>
      <c r="HRX254" s="3"/>
      <c r="HRY254" s="3"/>
      <c r="HRZ254" s="3"/>
      <c r="HSA254" s="3"/>
      <c r="HSB254" s="3"/>
      <c r="HSC254" s="3"/>
      <c r="HSD254" s="3"/>
      <c r="HSE254" s="3"/>
      <c r="HSF254" s="3"/>
      <c r="HSG254" s="3"/>
      <c r="HSH254" s="3"/>
      <c r="HSI254" s="3"/>
      <c r="HSJ254" s="3"/>
      <c r="HSK254" s="3"/>
      <c r="HSL254" s="3"/>
      <c r="HSM254" s="3"/>
      <c r="HSN254" s="3"/>
      <c r="HSO254" s="3"/>
      <c r="HSP254" s="3"/>
      <c r="HSQ254" s="3"/>
      <c r="HSR254" s="3"/>
      <c r="HSS254" s="3"/>
      <c r="HST254" s="3"/>
      <c r="HSU254" s="3"/>
      <c r="HSV254" s="3"/>
      <c r="HSW254" s="3"/>
      <c r="HSX254" s="3"/>
      <c r="HSY254" s="3"/>
      <c r="HSZ254" s="3"/>
      <c r="HTA254" s="3"/>
      <c r="HTB254" s="3"/>
      <c r="HTC254" s="3"/>
      <c r="HTD254" s="3"/>
      <c r="HTE254" s="3"/>
      <c r="HTF254" s="3"/>
      <c r="HTG254" s="3"/>
      <c r="HTH254" s="3"/>
      <c r="HTI254" s="3"/>
      <c r="HTJ254" s="3"/>
      <c r="HTK254" s="3"/>
      <c r="HTL254" s="3"/>
      <c r="HTM254" s="3"/>
      <c r="HTN254" s="3"/>
      <c r="HTO254" s="3"/>
      <c r="HTP254" s="3"/>
      <c r="HTQ254" s="3"/>
      <c r="HTR254" s="3"/>
      <c r="HTS254" s="3"/>
      <c r="HTT254" s="3"/>
      <c r="HTU254" s="3"/>
      <c r="HTV254" s="3"/>
      <c r="HTW254" s="3"/>
      <c r="HTX254" s="3"/>
      <c r="HTY254" s="3"/>
      <c r="HTZ254" s="3"/>
      <c r="HUA254" s="3"/>
      <c r="HUB254" s="3"/>
      <c r="HUC254" s="3"/>
      <c r="HUD254" s="3"/>
      <c r="HUE254" s="3"/>
      <c r="HUF254" s="3"/>
      <c r="HUG254" s="3"/>
      <c r="HUH254" s="3"/>
      <c r="HUI254" s="3"/>
      <c r="HUJ254" s="3"/>
      <c r="HUK254" s="3"/>
      <c r="HUL254" s="3"/>
      <c r="HUM254" s="3"/>
      <c r="HUN254" s="3"/>
      <c r="HUO254" s="3"/>
      <c r="HUP254" s="3"/>
      <c r="HUQ254" s="3"/>
      <c r="HUR254" s="3"/>
      <c r="HUS254" s="3"/>
      <c r="HUT254" s="3"/>
      <c r="HUU254" s="3"/>
      <c r="HUV254" s="3"/>
      <c r="HUW254" s="3"/>
      <c r="HUX254" s="3"/>
      <c r="HUY254" s="3"/>
      <c r="HUZ254" s="3"/>
      <c r="HVA254" s="3"/>
      <c r="HVB254" s="3"/>
      <c r="HVC254" s="3"/>
      <c r="HVD254" s="3"/>
      <c r="HVE254" s="3"/>
      <c r="HVF254" s="3"/>
      <c r="HVG254" s="3"/>
      <c r="HVH254" s="3"/>
      <c r="HVI254" s="3"/>
      <c r="HVJ254" s="3"/>
      <c r="HVK254" s="3"/>
      <c r="HVL254" s="3"/>
      <c r="HVM254" s="3"/>
      <c r="HVN254" s="3"/>
      <c r="HVO254" s="3"/>
      <c r="HVP254" s="3"/>
      <c r="HVQ254" s="3"/>
      <c r="HVR254" s="3"/>
      <c r="HVS254" s="3"/>
      <c r="HVT254" s="3"/>
      <c r="HVU254" s="3"/>
      <c r="HVV254" s="3"/>
      <c r="HVW254" s="3"/>
      <c r="HVX254" s="3"/>
      <c r="HVY254" s="3"/>
      <c r="HVZ254" s="3"/>
      <c r="HWA254" s="3"/>
      <c r="HWB254" s="3"/>
      <c r="HWC254" s="3"/>
      <c r="HWD254" s="3"/>
      <c r="HWE254" s="3"/>
      <c r="HWF254" s="3"/>
      <c r="HWG254" s="3"/>
      <c r="HWH254" s="3"/>
      <c r="HWI254" s="3"/>
      <c r="HWJ254" s="3"/>
      <c r="HWK254" s="3"/>
      <c r="HWL254" s="3"/>
      <c r="HWM254" s="3"/>
      <c r="HWN254" s="3"/>
      <c r="HWO254" s="3"/>
      <c r="HWP254" s="3"/>
      <c r="HWQ254" s="3"/>
      <c r="HWR254" s="3"/>
      <c r="HWS254" s="3"/>
      <c r="HWT254" s="3"/>
      <c r="HWU254" s="3"/>
      <c r="HWV254" s="3"/>
      <c r="HWW254" s="3"/>
      <c r="HWX254" s="3"/>
      <c r="HWY254" s="3"/>
      <c r="HWZ254" s="3"/>
      <c r="HXA254" s="3"/>
      <c r="HXB254" s="3"/>
      <c r="HXC254" s="3"/>
      <c r="HXD254" s="3"/>
      <c r="HXE254" s="3"/>
      <c r="HXF254" s="3"/>
      <c r="HXG254" s="3"/>
      <c r="HXH254" s="3"/>
      <c r="HXI254" s="3"/>
      <c r="HXJ254" s="3"/>
      <c r="HXK254" s="3"/>
      <c r="HXL254" s="3"/>
      <c r="HXM254" s="3"/>
      <c r="HXN254" s="3"/>
      <c r="HXO254" s="3"/>
      <c r="HXP254" s="3"/>
      <c r="HXQ254" s="3"/>
      <c r="HXR254" s="3"/>
      <c r="HXS254" s="3"/>
      <c r="HXT254" s="3"/>
      <c r="HXU254" s="3"/>
      <c r="HXV254" s="3"/>
      <c r="HXW254" s="3"/>
      <c r="HXX254" s="3"/>
      <c r="HXY254" s="3"/>
      <c r="HXZ254" s="3"/>
      <c r="HYA254" s="3"/>
      <c r="HYB254" s="3"/>
      <c r="HYC254" s="3"/>
      <c r="HYD254" s="3"/>
      <c r="HYE254" s="3"/>
      <c r="HYF254" s="3"/>
      <c r="HYG254" s="3"/>
      <c r="HYH254" s="3"/>
      <c r="HYI254" s="3"/>
      <c r="HYJ254" s="3"/>
      <c r="HYK254" s="3"/>
      <c r="HYL254" s="3"/>
      <c r="HYM254" s="3"/>
      <c r="HYN254" s="3"/>
      <c r="HYO254" s="3"/>
      <c r="HYP254" s="3"/>
      <c r="HYQ254" s="3"/>
      <c r="HYR254" s="3"/>
      <c r="HYS254" s="3"/>
      <c r="HYT254" s="3"/>
      <c r="HYU254" s="3"/>
      <c r="HYV254" s="3"/>
      <c r="HYW254" s="3"/>
      <c r="HYX254" s="3"/>
      <c r="HYY254" s="3"/>
      <c r="HYZ254" s="3"/>
      <c r="HZA254" s="3"/>
      <c r="HZB254" s="3"/>
      <c r="HZC254" s="3"/>
      <c r="HZD254" s="3"/>
      <c r="HZE254" s="3"/>
      <c r="HZF254" s="3"/>
      <c r="HZG254" s="3"/>
      <c r="HZH254" s="3"/>
      <c r="HZI254" s="3"/>
      <c r="HZJ254" s="3"/>
      <c r="HZK254" s="3"/>
      <c r="HZL254" s="3"/>
      <c r="HZM254" s="3"/>
      <c r="HZN254" s="3"/>
      <c r="HZO254" s="3"/>
      <c r="HZP254" s="3"/>
      <c r="HZQ254" s="3"/>
      <c r="HZR254" s="3"/>
      <c r="HZS254" s="3"/>
      <c r="HZT254" s="3"/>
      <c r="HZU254" s="3"/>
      <c r="HZV254" s="3"/>
      <c r="HZW254" s="3"/>
      <c r="HZX254" s="3"/>
      <c r="HZY254" s="3"/>
      <c r="HZZ254" s="3"/>
      <c r="IAA254" s="3"/>
      <c r="IAB254" s="3"/>
      <c r="IAC254" s="3"/>
      <c r="IAD254" s="3"/>
      <c r="IAE254" s="3"/>
      <c r="IAF254" s="3"/>
      <c r="IAG254" s="3"/>
      <c r="IAH254" s="3"/>
      <c r="IAI254" s="3"/>
      <c r="IAJ254" s="3"/>
      <c r="IAK254" s="3"/>
      <c r="IAL254" s="3"/>
      <c r="IAM254" s="3"/>
      <c r="IAN254" s="3"/>
      <c r="IAO254" s="3"/>
      <c r="IAP254" s="3"/>
      <c r="IAQ254" s="3"/>
      <c r="IAR254" s="3"/>
      <c r="IAS254" s="3"/>
      <c r="IAT254" s="3"/>
      <c r="IAU254" s="3"/>
      <c r="IAV254" s="3"/>
      <c r="IAW254" s="3"/>
      <c r="IAX254" s="3"/>
      <c r="IAY254" s="3"/>
      <c r="IAZ254" s="3"/>
      <c r="IBA254" s="3"/>
      <c r="IBB254" s="3"/>
      <c r="IBC254" s="3"/>
      <c r="IBD254" s="3"/>
      <c r="IBE254" s="3"/>
      <c r="IBF254" s="3"/>
      <c r="IBG254" s="3"/>
      <c r="IBH254" s="3"/>
      <c r="IBI254" s="3"/>
      <c r="IBJ254" s="3"/>
      <c r="IBK254" s="3"/>
      <c r="IBL254" s="3"/>
      <c r="IBM254" s="3"/>
      <c r="IBN254" s="3"/>
      <c r="IBO254" s="3"/>
      <c r="IBP254" s="3"/>
      <c r="IBQ254" s="3"/>
      <c r="IBR254" s="3"/>
      <c r="IBS254" s="3"/>
      <c r="IBT254" s="3"/>
      <c r="IBU254" s="3"/>
      <c r="IBV254" s="3"/>
      <c r="IBW254" s="3"/>
      <c r="IBX254" s="3"/>
      <c r="IBY254" s="3"/>
      <c r="IBZ254" s="3"/>
      <c r="ICA254" s="3"/>
      <c r="ICB254" s="3"/>
      <c r="ICC254" s="3"/>
      <c r="ICD254" s="3"/>
      <c r="ICE254" s="3"/>
      <c r="ICF254" s="3"/>
      <c r="ICG254" s="3"/>
      <c r="ICH254" s="3"/>
      <c r="ICI254" s="3"/>
      <c r="ICJ254" s="3"/>
      <c r="ICK254" s="3"/>
      <c r="ICL254" s="3"/>
      <c r="ICM254" s="3"/>
      <c r="ICN254" s="3"/>
      <c r="ICO254" s="3"/>
      <c r="ICP254" s="3"/>
      <c r="ICQ254" s="3"/>
      <c r="ICR254" s="3"/>
      <c r="ICS254" s="3"/>
      <c r="ICT254" s="3"/>
      <c r="ICU254" s="3"/>
      <c r="ICV254" s="3"/>
      <c r="ICW254" s="3"/>
      <c r="ICX254" s="3"/>
      <c r="ICY254" s="3"/>
      <c r="ICZ254" s="3"/>
      <c r="IDA254" s="3"/>
      <c r="IDB254" s="3"/>
      <c r="IDC254" s="3"/>
      <c r="IDD254" s="3"/>
      <c r="IDE254" s="3"/>
      <c r="IDF254" s="3"/>
      <c r="IDG254" s="3"/>
      <c r="IDH254" s="3"/>
      <c r="IDI254" s="3"/>
      <c r="IDJ254" s="3"/>
      <c r="IDK254" s="3"/>
      <c r="IDL254" s="3"/>
      <c r="IDM254" s="3"/>
      <c r="IDN254" s="3"/>
      <c r="IDO254" s="3"/>
      <c r="IDP254" s="3"/>
      <c r="IDQ254" s="3"/>
      <c r="IDR254" s="3"/>
      <c r="IDS254" s="3"/>
      <c r="IDT254" s="3"/>
      <c r="IDU254" s="3"/>
      <c r="IDV254" s="3"/>
      <c r="IDW254" s="3"/>
      <c r="IDX254" s="3"/>
      <c r="IDY254" s="3"/>
      <c r="IDZ254" s="3"/>
      <c r="IEA254" s="3"/>
      <c r="IEB254" s="3"/>
      <c r="IEC254" s="3"/>
      <c r="IED254" s="3"/>
      <c r="IEE254" s="3"/>
      <c r="IEF254" s="3"/>
      <c r="IEG254" s="3"/>
      <c r="IEH254" s="3"/>
      <c r="IEI254" s="3"/>
      <c r="IEJ254" s="3"/>
      <c r="IEK254" s="3"/>
      <c r="IEL254" s="3"/>
      <c r="IEM254" s="3"/>
      <c r="IEN254" s="3"/>
      <c r="IEO254" s="3"/>
      <c r="IEP254" s="3"/>
      <c r="IEQ254" s="3"/>
      <c r="IER254" s="3"/>
      <c r="IES254" s="3"/>
      <c r="IET254" s="3"/>
      <c r="IEU254" s="3"/>
      <c r="IEV254" s="3"/>
      <c r="IEW254" s="3"/>
      <c r="IEX254" s="3"/>
      <c r="IEY254" s="3"/>
      <c r="IEZ254" s="3"/>
      <c r="IFA254" s="3"/>
      <c r="IFB254" s="3"/>
      <c r="IFC254" s="3"/>
      <c r="IFD254" s="3"/>
      <c r="IFE254" s="3"/>
      <c r="IFF254" s="3"/>
      <c r="IFG254" s="3"/>
      <c r="IFH254" s="3"/>
      <c r="IFI254" s="3"/>
      <c r="IFJ254" s="3"/>
      <c r="IFK254" s="3"/>
      <c r="IFL254" s="3"/>
      <c r="IFM254" s="3"/>
      <c r="IFN254" s="3"/>
      <c r="IFO254" s="3"/>
      <c r="IFP254" s="3"/>
      <c r="IFQ254" s="3"/>
      <c r="IFR254" s="3"/>
      <c r="IFS254" s="3"/>
      <c r="IFT254" s="3"/>
      <c r="IFU254" s="3"/>
      <c r="IFV254" s="3"/>
      <c r="IFW254" s="3"/>
      <c r="IFX254" s="3"/>
      <c r="IFY254" s="3"/>
      <c r="IFZ254" s="3"/>
      <c r="IGA254" s="3"/>
      <c r="IGB254" s="3"/>
      <c r="IGC254" s="3"/>
      <c r="IGD254" s="3"/>
      <c r="IGE254" s="3"/>
      <c r="IGF254" s="3"/>
      <c r="IGG254" s="3"/>
      <c r="IGH254" s="3"/>
      <c r="IGI254" s="3"/>
      <c r="IGJ254" s="3"/>
      <c r="IGK254" s="3"/>
      <c r="IGL254" s="3"/>
      <c r="IGM254" s="3"/>
      <c r="IGN254" s="3"/>
      <c r="IGO254" s="3"/>
      <c r="IGP254" s="3"/>
      <c r="IGQ254" s="3"/>
      <c r="IGR254" s="3"/>
      <c r="IGS254" s="3"/>
      <c r="IGT254" s="3"/>
      <c r="IGU254" s="3"/>
      <c r="IGV254" s="3"/>
      <c r="IGW254" s="3"/>
      <c r="IGX254" s="3"/>
      <c r="IGY254" s="3"/>
      <c r="IGZ254" s="3"/>
      <c r="IHA254" s="3"/>
      <c r="IHB254" s="3"/>
      <c r="IHC254" s="3"/>
      <c r="IHD254" s="3"/>
      <c r="IHE254" s="3"/>
      <c r="IHF254" s="3"/>
      <c r="IHG254" s="3"/>
      <c r="IHH254" s="3"/>
      <c r="IHI254" s="3"/>
      <c r="IHJ254" s="3"/>
      <c r="IHK254" s="3"/>
      <c r="IHL254" s="3"/>
      <c r="IHM254" s="3"/>
      <c r="IHN254" s="3"/>
      <c r="IHO254" s="3"/>
      <c r="IHP254" s="3"/>
      <c r="IHQ254" s="3"/>
      <c r="IHR254" s="3"/>
      <c r="IHS254" s="3"/>
      <c r="IHT254" s="3"/>
      <c r="IHU254" s="3"/>
      <c r="IHV254" s="3"/>
      <c r="IHW254" s="3"/>
      <c r="IHX254" s="3"/>
      <c r="IHY254" s="3"/>
      <c r="IHZ254" s="3"/>
      <c r="IIA254" s="3"/>
      <c r="IIB254" s="3"/>
      <c r="IIC254" s="3"/>
      <c r="IID254" s="3"/>
      <c r="IIE254" s="3"/>
      <c r="IIF254" s="3"/>
      <c r="IIG254" s="3"/>
      <c r="IIH254" s="3"/>
      <c r="III254" s="3"/>
      <c r="IIJ254" s="3"/>
      <c r="IIK254" s="3"/>
      <c r="IIL254" s="3"/>
      <c r="IIM254" s="3"/>
      <c r="IIN254" s="3"/>
      <c r="IIO254" s="3"/>
      <c r="IIP254" s="3"/>
      <c r="IIQ254" s="3"/>
      <c r="IIR254" s="3"/>
      <c r="IIS254" s="3"/>
      <c r="IIT254" s="3"/>
      <c r="IIU254" s="3"/>
      <c r="IIV254" s="3"/>
      <c r="IIW254" s="3"/>
      <c r="IIX254" s="3"/>
      <c r="IIY254" s="3"/>
      <c r="IIZ254" s="3"/>
      <c r="IJA254" s="3"/>
      <c r="IJB254" s="3"/>
      <c r="IJC254" s="3"/>
      <c r="IJD254" s="3"/>
      <c r="IJE254" s="3"/>
      <c r="IJF254" s="3"/>
      <c r="IJG254" s="3"/>
      <c r="IJH254" s="3"/>
      <c r="IJI254" s="3"/>
      <c r="IJJ254" s="3"/>
      <c r="IJK254" s="3"/>
      <c r="IJL254" s="3"/>
      <c r="IJM254" s="3"/>
      <c r="IJN254" s="3"/>
      <c r="IJO254" s="3"/>
      <c r="IJP254" s="3"/>
      <c r="IJQ254" s="3"/>
      <c r="IJR254" s="3"/>
      <c r="IJS254" s="3"/>
      <c r="IJT254" s="3"/>
      <c r="IJU254" s="3"/>
      <c r="IJV254" s="3"/>
      <c r="IJW254" s="3"/>
      <c r="IJX254" s="3"/>
      <c r="IJY254" s="3"/>
      <c r="IJZ254" s="3"/>
      <c r="IKA254" s="3"/>
      <c r="IKB254" s="3"/>
      <c r="IKC254" s="3"/>
      <c r="IKD254" s="3"/>
      <c r="IKE254" s="3"/>
      <c r="IKF254" s="3"/>
      <c r="IKG254" s="3"/>
      <c r="IKH254" s="3"/>
      <c r="IKI254" s="3"/>
      <c r="IKJ254" s="3"/>
      <c r="IKK254" s="3"/>
      <c r="IKL254" s="3"/>
      <c r="IKM254" s="3"/>
      <c r="IKN254" s="3"/>
      <c r="IKO254" s="3"/>
      <c r="IKP254" s="3"/>
      <c r="IKQ254" s="3"/>
      <c r="IKR254" s="3"/>
      <c r="IKS254" s="3"/>
      <c r="IKT254" s="3"/>
      <c r="IKU254" s="3"/>
      <c r="IKV254" s="3"/>
      <c r="IKW254" s="3"/>
      <c r="IKX254" s="3"/>
      <c r="IKY254" s="3"/>
      <c r="IKZ254" s="3"/>
      <c r="ILA254" s="3"/>
      <c r="ILB254" s="3"/>
      <c r="ILC254" s="3"/>
      <c r="ILD254" s="3"/>
      <c r="ILE254" s="3"/>
      <c r="ILF254" s="3"/>
      <c r="ILG254" s="3"/>
      <c r="ILH254" s="3"/>
      <c r="ILI254" s="3"/>
      <c r="ILJ254" s="3"/>
      <c r="ILK254" s="3"/>
      <c r="ILL254" s="3"/>
      <c r="ILM254" s="3"/>
      <c r="ILN254" s="3"/>
      <c r="ILO254" s="3"/>
      <c r="ILP254" s="3"/>
      <c r="ILQ254" s="3"/>
      <c r="ILR254" s="3"/>
      <c r="ILS254" s="3"/>
      <c r="ILT254" s="3"/>
      <c r="ILU254" s="3"/>
      <c r="ILV254" s="3"/>
      <c r="ILW254" s="3"/>
      <c r="ILX254" s="3"/>
      <c r="ILY254" s="3"/>
      <c r="ILZ254" s="3"/>
      <c r="IMA254" s="3"/>
      <c r="IMB254" s="3"/>
      <c r="IMC254" s="3"/>
      <c r="IMD254" s="3"/>
      <c r="IME254" s="3"/>
      <c r="IMF254" s="3"/>
      <c r="IMG254" s="3"/>
      <c r="IMH254" s="3"/>
      <c r="IMI254" s="3"/>
      <c r="IMJ254" s="3"/>
      <c r="IMK254" s="3"/>
      <c r="IML254" s="3"/>
      <c r="IMM254" s="3"/>
      <c r="IMN254" s="3"/>
      <c r="IMO254" s="3"/>
      <c r="IMP254" s="3"/>
      <c r="IMQ254" s="3"/>
      <c r="IMR254" s="3"/>
      <c r="IMS254" s="3"/>
      <c r="IMT254" s="3"/>
      <c r="IMU254" s="3"/>
      <c r="IMV254" s="3"/>
      <c r="IMW254" s="3"/>
      <c r="IMX254" s="3"/>
      <c r="IMY254" s="3"/>
      <c r="IMZ254" s="3"/>
      <c r="INA254" s="3"/>
      <c r="INB254" s="3"/>
      <c r="INC254" s="3"/>
      <c r="IND254" s="3"/>
      <c r="INE254" s="3"/>
      <c r="INF254" s="3"/>
      <c r="ING254" s="3"/>
      <c r="INH254" s="3"/>
      <c r="INI254" s="3"/>
      <c r="INJ254" s="3"/>
      <c r="INK254" s="3"/>
      <c r="INL254" s="3"/>
      <c r="INM254" s="3"/>
      <c r="INN254" s="3"/>
      <c r="INO254" s="3"/>
      <c r="INP254" s="3"/>
      <c r="INQ254" s="3"/>
      <c r="INR254" s="3"/>
      <c r="INS254" s="3"/>
      <c r="INT254" s="3"/>
      <c r="INU254" s="3"/>
      <c r="INV254" s="3"/>
      <c r="INW254" s="3"/>
      <c r="INX254" s="3"/>
      <c r="INY254" s="3"/>
      <c r="INZ254" s="3"/>
      <c r="IOA254" s="3"/>
      <c r="IOB254" s="3"/>
      <c r="IOC254" s="3"/>
      <c r="IOD254" s="3"/>
      <c r="IOE254" s="3"/>
      <c r="IOF254" s="3"/>
      <c r="IOG254" s="3"/>
      <c r="IOH254" s="3"/>
      <c r="IOI254" s="3"/>
      <c r="IOJ254" s="3"/>
      <c r="IOK254" s="3"/>
      <c r="IOL254" s="3"/>
      <c r="IOM254" s="3"/>
      <c r="ION254" s="3"/>
      <c r="IOO254" s="3"/>
      <c r="IOP254" s="3"/>
      <c r="IOQ254" s="3"/>
      <c r="IOR254" s="3"/>
      <c r="IOS254" s="3"/>
      <c r="IOT254" s="3"/>
      <c r="IOU254" s="3"/>
      <c r="IOV254" s="3"/>
      <c r="IOW254" s="3"/>
      <c r="IOX254" s="3"/>
      <c r="IOY254" s="3"/>
      <c r="IOZ254" s="3"/>
      <c r="IPA254" s="3"/>
      <c r="IPB254" s="3"/>
      <c r="IPC254" s="3"/>
      <c r="IPD254" s="3"/>
      <c r="IPE254" s="3"/>
      <c r="IPF254" s="3"/>
      <c r="IPG254" s="3"/>
      <c r="IPH254" s="3"/>
      <c r="IPI254" s="3"/>
      <c r="IPJ254" s="3"/>
      <c r="IPK254" s="3"/>
      <c r="IPL254" s="3"/>
      <c r="IPM254" s="3"/>
      <c r="IPN254" s="3"/>
      <c r="IPO254" s="3"/>
      <c r="IPP254" s="3"/>
      <c r="IPQ254" s="3"/>
      <c r="IPR254" s="3"/>
      <c r="IPS254" s="3"/>
      <c r="IPT254" s="3"/>
      <c r="IPU254" s="3"/>
      <c r="IPV254" s="3"/>
      <c r="IPW254" s="3"/>
      <c r="IPX254" s="3"/>
      <c r="IPY254" s="3"/>
      <c r="IPZ254" s="3"/>
      <c r="IQA254" s="3"/>
      <c r="IQB254" s="3"/>
      <c r="IQC254" s="3"/>
      <c r="IQD254" s="3"/>
      <c r="IQE254" s="3"/>
      <c r="IQF254" s="3"/>
      <c r="IQG254" s="3"/>
      <c r="IQH254" s="3"/>
      <c r="IQI254" s="3"/>
      <c r="IQJ254" s="3"/>
      <c r="IQK254" s="3"/>
      <c r="IQL254" s="3"/>
      <c r="IQM254" s="3"/>
      <c r="IQN254" s="3"/>
      <c r="IQO254" s="3"/>
      <c r="IQP254" s="3"/>
      <c r="IQQ254" s="3"/>
      <c r="IQR254" s="3"/>
      <c r="IQS254" s="3"/>
      <c r="IQT254" s="3"/>
      <c r="IQU254" s="3"/>
      <c r="IQV254" s="3"/>
      <c r="IQW254" s="3"/>
      <c r="IQX254" s="3"/>
      <c r="IQY254" s="3"/>
      <c r="IQZ254" s="3"/>
      <c r="IRA254" s="3"/>
      <c r="IRB254" s="3"/>
      <c r="IRC254" s="3"/>
      <c r="IRD254" s="3"/>
      <c r="IRE254" s="3"/>
      <c r="IRF254" s="3"/>
      <c r="IRG254" s="3"/>
      <c r="IRH254" s="3"/>
      <c r="IRI254" s="3"/>
      <c r="IRJ254" s="3"/>
      <c r="IRK254" s="3"/>
      <c r="IRL254" s="3"/>
      <c r="IRM254" s="3"/>
      <c r="IRN254" s="3"/>
      <c r="IRO254" s="3"/>
      <c r="IRP254" s="3"/>
      <c r="IRQ254" s="3"/>
      <c r="IRR254" s="3"/>
      <c r="IRS254" s="3"/>
      <c r="IRT254" s="3"/>
      <c r="IRU254" s="3"/>
      <c r="IRV254" s="3"/>
      <c r="IRW254" s="3"/>
      <c r="IRX254" s="3"/>
      <c r="IRY254" s="3"/>
      <c r="IRZ254" s="3"/>
      <c r="ISA254" s="3"/>
      <c r="ISB254" s="3"/>
      <c r="ISC254" s="3"/>
      <c r="ISD254" s="3"/>
      <c r="ISE254" s="3"/>
      <c r="ISF254" s="3"/>
      <c r="ISG254" s="3"/>
      <c r="ISH254" s="3"/>
      <c r="ISI254" s="3"/>
      <c r="ISJ254" s="3"/>
      <c r="ISK254" s="3"/>
      <c r="ISL254" s="3"/>
      <c r="ISM254" s="3"/>
      <c r="ISN254" s="3"/>
      <c r="ISO254" s="3"/>
      <c r="ISP254" s="3"/>
      <c r="ISQ254" s="3"/>
      <c r="ISR254" s="3"/>
      <c r="ISS254" s="3"/>
      <c r="IST254" s="3"/>
      <c r="ISU254" s="3"/>
      <c r="ISV254" s="3"/>
      <c r="ISW254" s="3"/>
      <c r="ISX254" s="3"/>
      <c r="ISY254" s="3"/>
      <c r="ISZ254" s="3"/>
      <c r="ITA254" s="3"/>
      <c r="ITB254" s="3"/>
      <c r="ITC254" s="3"/>
      <c r="ITD254" s="3"/>
      <c r="ITE254" s="3"/>
      <c r="ITF254" s="3"/>
      <c r="ITG254" s="3"/>
      <c r="ITH254" s="3"/>
      <c r="ITI254" s="3"/>
      <c r="ITJ254" s="3"/>
      <c r="ITK254" s="3"/>
      <c r="ITL254" s="3"/>
      <c r="ITM254" s="3"/>
      <c r="ITN254" s="3"/>
      <c r="ITO254" s="3"/>
      <c r="ITP254" s="3"/>
      <c r="ITQ254" s="3"/>
      <c r="ITR254" s="3"/>
      <c r="ITS254" s="3"/>
      <c r="ITT254" s="3"/>
      <c r="ITU254" s="3"/>
      <c r="ITV254" s="3"/>
      <c r="ITW254" s="3"/>
      <c r="ITX254" s="3"/>
      <c r="ITY254" s="3"/>
      <c r="ITZ254" s="3"/>
      <c r="IUA254" s="3"/>
      <c r="IUB254" s="3"/>
      <c r="IUC254" s="3"/>
      <c r="IUD254" s="3"/>
      <c r="IUE254" s="3"/>
      <c r="IUF254" s="3"/>
      <c r="IUG254" s="3"/>
      <c r="IUH254" s="3"/>
      <c r="IUI254" s="3"/>
      <c r="IUJ254" s="3"/>
      <c r="IUK254" s="3"/>
      <c r="IUL254" s="3"/>
      <c r="IUM254" s="3"/>
      <c r="IUN254" s="3"/>
      <c r="IUO254" s="3"/>
      <c r="IUP254" s="3"/>
      <c r="IUQ254" s="3"/>
      <c r="IUR254" s="3"/>
      <c r="IUS254" s="3"/>
      <c r="IUT254" s="3"/>
      <c r="IUU254" s="3"/>
      <c r="IUV254" s="3"/>
      <c r="IUW254" s="3"/>
      <c r="IUX254" s="3"/>
      <c r="IUY254" s="3"/>
      <c r="IUZ254" s="3"/>
      <c r="IVA254" s="3"/>
      <c r="IVB254" s="3"/>
      <c r="IVC254" s="3"/>
      <c r="IVD254" s="3"/>
      <c r="IVE254" s="3"/>
      <c r="IVF254" s="3"/>
      <c r="IVG254" s="3"/>
      <c r="IVH254" s="3"/>
      <c r="IVI254" s="3"/>
      <c r="IVJ254" s="3"/>
      <c r="IVK254" s="3"/>
      <c r="IVL254" s="3"/>
      <c r="IVM254" s="3"/>
      <c r="IVN254" s="3"/>
      <c r="IVO254" s="3"/>
      <c r="IVP254" s="3"/>
      <c r="IVQ254" s="3"/>
      <c r="IVR254" s="3"/>
      <c r="IVS254" s="3"/>
      <c r="IVT254" s="3"/>
      <c r="IVU254" s="3"/>
      <c r="IVV254" s="3"/>
      <c r="IVW254" s="3"/>
      <c r="IVX254" s="3"/>
      <c r="IVY254" s="3"/>
      <c r="IVZ254" s="3"/>
      <c r="IWA254" s="3"/>
      <c r="IWB254" s="3"/>
      <c r="IWC254" s="3"/>
      <c r="IWD254" s="3"/>
      <c r="IWE254" s="3"/>
      <c r="IWF254" s="3"/>
      <c r="IWG254" s="3"/>
      <c r="IWH254" s="3"/>
      <c r="IWI254" s="3"/>
      <c r="IWJ254" s="3"/>
      <c r="IWK254" s="3"/>
      <c r="IWL254" s="3"/>
      <c r="IWM254" s="3"/>
      <c r="IWN254" s="3"/>
      <c r="IWO254" s="3"/>
      <c r="IWP254" s="3"/>
      <c r="IWQ254" s="3"/>
      <c r="IWR254" s="3"/>
      <c r="IWS254" s="3"/>
      <c r="IWT254" s="3"/>
      <c r="IWU254" s="3"/>
      <c r="IWV254" s="3"/>
      <c r="IWW254" s="3"/>
      <c r="IWX254" s="3"/>
      <c r="IWY254" s="3"/>
      <c r="IWZ254" s="3"/>
      <c r="IXA254" s="3"/>
      <c r="IXB254" s="3"/>
      <c r="IXC254" s="3"/>
      <c r="IXD254" s="3"/>
      <c r="IXE254" s="3"/>
      <c r="IXF254" s="3"/>
      <c r="IXG254" s="3"/>
      <c r="IXH254" s="3"/>
      <c r="IXI254" s="3"/>
      <c r="IXJ254" s="3"/>
      <c r="IXK254" s="3"/>
      <c r="IXL254" s="3"/>
      <c r="IXM254" s="3"/>
      <c r="IXN254" s="3"/>
      <c r="IXO254" s="3"/>
      <c r="IXP254" s="3"/>
      <c r="IXQ254" s="3"/>
      <c r="IXR254" s="3"/>
      <c r="IXS254" s="3"/>
      <c r="IXT254" s="3"/>
      <c r="IXU254" s="3"/>
      <c r="IXV254" s="3"/>
      <c r="IXW254" s="3"/>
      <c r="IXX254" s="3"/>
      <c r="IXY254" s="3"/>
      <c r="IXZ254" s="3"/>
      <c r="IYA254" s="3"/>
      <c r="IYB254" s="3"/>
      <c r="IYC254" s="3"/>
      <c r="IYD254" s="3"/>
      <c r="IYE254" s="3"/>
      <c r="IYF254" s="3"/>
      <c r="IYG254" s="3"/>
      <c r="IYH254" s="3"/>
      <c r="IYI254" s="3"/>
      <c r="IYJ254" s="3"/>
      <c r="IYK254" s="3"/>
      <c r="IYL254" s="3"/>
      <c r="IYM254" s="3"/>
      <c r="IYN254" s="3"/>
      <c r="IYO254" s="3"/>
      <c r="IYP254" s="3"/>
      <c r="IYQ254" s="3"/>
      <c r="IYR254" s="3"/>
      <c r="IYS254" s="3"/>
      <c r="IYT254" s="3"/>
      <c r="IYU254" s="3"/>
      <c r="IYV254" s="3"/>
      <c r="IYW254" s="3"/>
      <c r="IYX254" s="3"/>
      <c r="IYY254" s="3"/>
      <c r="IYZ254" s="3"/>
      <c r="IZA254" s="3"/>
      <c r="IZB254" s="3"/>
      <c r="IZC254" s="3"/>
      <c r="IZD254" s="3"/>
      <c r="IZE254" s="3"/>
      <c r="IZF254" s="3"/>
      <c r="IZG254" s="3"/>
      <c r="IZH254" s="3"/>
      <c r="IZI254" s="3"/>
      <c r="IZJ254" s="3"/>
      <c r="IZK254" s="3"/>
      <c r="IZL254" s="3"/>
      <c r="IZM254" s="3"/>
      <c r="IZN254" s="3"/>
      <c r="IZO254" s="3"/>
      <c r="IZP254" s="3"/>
      <c r="IZQ254" s="3"/>
      <c r="IZR254" s="3"/>
      <c r="IZS254" s="3"/>
      <c r="IZT254" s="3"/>
      <c r="IZU254" s="3"/>
      <c r="IZV254" s="3"/>
      <c r="IZW254" s="3"/>
      <c r="IZX254" s="3"/>
      <c r="IZY254" s="3"/>
      <c r="IZZ254" s="3"/>
      <c r="JAA254" s="3"/>
      <c r="JAB254" s="3"/>
      <c r="JAC254" s="3"/>
      <c r="JAD254" s="3"/>
      <c r="JAE254" s="3"/>
      <c r="JAF254" s="3"/>
      <c r="JAG254" s="3"/>
      <c r="JAH254" s="3"/>
      <c r="JAI254" s="3"/>
      <c r="JAJ254" s="3"/>
      <c r="JAK254" s="3"/>
      <c r="JAL254" s="3"/>
      <c r="JAM254" s="3"/>
      <c r="JAN254" s="3"/>
      <c r="JAO254" s="3"/>
      <c r="JAP254" s="3"/>
      <c r="JAQ254" s="3"/>
      <c r="JAR254" s="3"/>
      <c r="JAS254" s="3"/>
      <c r="JAT254" s="3"/>
      <c r="JAU254" s="3"/>
      <c r="JAV254" s="3"/>
      <c r="JAW254" s="3"/>
      <c r="JAX254" s="3"/>
      <c r="JAY254" s="3"/>
      <c r="JAZ254" s="3"/>
      <c r="JBA254" s="3"/>
      <c r="JBB254" s="3"/>
      <c r="JBC254" s="3"/>
      <c r="JBD254" s="3"/>
      <c r="JBE254" s="3"/>
      <c r="JBF254" s="3"/>
      <c r="JBG254" s="3"/>
      <c r="JBH254" s="3"/>
      <c r="JBI254" s="3"/>
      <c r="JBJ254" s="3"/>
      <c r="JBK254" s="3"/>
      <c r="JBL254" s="3"/>
      <c r="JBM254" s="3"/>
      <c r="JBN254" s="3"/>
      <c r="JBO254" s="3"/>
      <c r="JBP254" s="3"/>
      <c r="JBQ254" s="3"/>
      <c r="JBR254" s="3"/>
      <c r="JBS254" s="3"/>
      <c r="JBT254" s="3"/>
      <c r="JBU254" s="3"/>
      <c r="JBV254" s="3"/>
      <c r="JBW254" s="3"/>
      <c r="JBX254" s="3"/>
      <c r="JBY254" s="3"/>
      <c r="JBZ254" s="3"/>
      <c r="JCA254" s="3"/>
      <c r="JCB254" s="3"/>
      <c r="JCC254" s="3"/>
      <c r="JCD254" s="3"/>
      <c r="JCE254" s="3"/>
      <c r="JCF254" s="3"/>
      <c r="JCG254" s="3"/>
      <c r="JCH254" s="3"/>
      <c r="JCI254" s="3"/>
      <c r="JCJ254" s="3"/>
      <c r="JCK254" s="3"/>
      <c r="JCL254" s="3"/>
      <c r="JCM254" s="3"/>
      <c r="JCN254" s="3"/>
      <c r="JCO254" s="3"/>
      <c r="JCP254" s="3"/>
      <c r="JCQ254" s="3"/>
      <c r="JCR254" s="3"/>
      <c r="JCS254" s="3"/>
      <c r="JCT254" s="3"/>
      <c r="JCU254" s="3"/>
      <c r="JCV254" s="3"/>
      <c r="JCW254" s="3"/>
      <c r="JCX254" s="3"/>
      <c r="JCY254" s="3"/>
      <c r="JCZ254" s="3"/>
      <c r="JDA254" s="3"/>
      <c r="JDB254" s="3"/>
      <c r="JDC254" s="3"/>
      <c r="JDD254" s="3"/>
      <c r="JDE254" s="3"/>
      <c r="JDF254" s="3"/>
      <c r="JDG254" s="3"/>
      <c r="JDH254" s="3"/>
      <c r="JDI254" s="3"/>
      <c r="JDJ254" s="3"/>
      <c r="JDK254" s="3"/>
      <c r="JDL254" s="3"/>
      <c r="JDM254" s="3"/>
      <c r="JDN254" s="3"/>
      <c r="JDO254" s="3"/>
      <c r="JDP254" s="3"/>
      <c r="JDQ254" s="3"/>
      <c r="JDR254" s="3"/>
      <c r="JDS254" s="3"/>
      <c r="JDT254" s="3"/>
      <c r="JDU254" s="3"/>
      <c r="JDV254" s="3"/>
      <c r="JDW254" s="3"/>
      <c r="JDX254" s="3"/>
      <c r="JDY254" s="3"/>
      <c r="JDZ254" s="3"/>
      <c r="JEA254" s="3"/>
      <c r="JEB254" s="3"/>
      <c r="JEC254" s="3"/>
      <c r="JED254" s="3"/>
      <c r="JEE254" s="3"/>
      <c r="JEF254" s="3"/>
      <c r="JEG254" s="3"/>
      <c r="JEH254" s="3"/>
      <c r="JEI254" s="3"/>
      <c r="JEJ254" s="3"/>
      <c r="JEK254" s="3"/>
      <c r="JEL254" s="3"/>
      <c r="JEM254" s="3"/>
      <c r="JEN254" s="3"/>
      <c r="JEO254" s="3"/>
      <c r="JEP254" s="3"/>
      <c r="JEQ254" s="3"/>
      <c r="JER254" s="3"/>
      <c r="JES254" s="3"/>
      <c r="JET254" s="3"/>
      <c r="JEU254" s="3"/>
      <c r="JEV254" s="3"/>
      <c r="JEW254" s="3"/>
      <c r="JEX254" s="3"/>
      <c r="JEY254" s="3"/>
      <c r="JEZ254" s="3"/>
      <c r="JFA254" s="3"/>
      <c r="JFB254" s="3"/>
      <c r="JFC254" s="3"/>
      <c r="JFD254" s="3"/>
      <c r="JFE254" s="3"/>
      <c r="JFF254" s="3"/>
      <c r="JFG254" s="3"/>
      <c r="JFH254" s="3"/>
      <c r="JFI254" s="3"/>
      <c r="JFJ254" s="3"/>
      <c r="JFK254" s="3"/>
      <c r="JFL254" s="3"/>
      <c r="JFM254" s="3"/>
      <c r="JFN254" s="3"/>
      <c r="JFO254" s="3"/>
      <c r="JFP254" s="3"/>
      <c r="JFQ254" s="3"/>
      <c r="JFR254" s="3"/>
      <c r="JFS254" s="3"/>
      <c r="JFT254" s="3"/>
      <c r="JFU254" s="3"/>
      <c r="JFV254" s="3"/>
      <c r="JFW254" s="3"/>
      <c r="JFX254" s="3"/>
      <c r="JFY254" s="3"/>
      <c r="JFZ254" s="3"/>
      <c r="JGA254" s="3"/>
      <c r="JGB254" s="3"/>
      <c r="JGC254" s="3"/>
      <c r="JGD254" s="3"/>
      <c r="JGE254" s="3"/>
      <c r="JGF254" s="3"/>
      <c r="JGG254" s="3"/>
      <c r="JGH254" s="3"/>
      <c r="JGI254" s="3"/>
      <c r="JGJ254" s="3"/>
      <c r="JGK254" s="3"/>
      <c r="JGL254" s="3"/>
      <c r="JGM254" s="3"/>
      <c r="JGN254" s="3"/>
      <c r="JGO254" s="3"/>
      <c r="JGP254" s="3"/>
      <c r="JGQ254" s="3"/>
      <c r="JGR254" s="3"/>
      <c r="JGS254" s="3"/>
      <c r="JGT254" s="3"/>
      <c r="JGU254" s="3"/>
      <c r="JGV254" s="3"/>
      <c r="JGW254" s="3"/>
      <c r="JGX254" s="3"/>
      <c r="JGY254" s="3"/>
      <c r="JGZ254" s="3"/>
      <c r="JHA254" s="3"/>
      <c r="JHB254" s="3"/>
      <c r="JHC254" s="3"/>
      <c r="JHD254" s="3"/>
      <c r="JHE254" s="3"/>
      <c r="JHF254" s="3"/>
      <c r="JHG254" s="3"/>
      <c r="JHH254" s="3"/>
      <c r="JHI254" s="3"/>
      <c r="JHJ254" s="3"/>
      <c r="JHK254" s="3"/>
      <c r="JHL254" s="3"/>
      <c r="JHM254" s="3"/>
      <c r="JHN254" s="3"/>
      <c r="JHO254" s="3"/>
      <c r="JHP254" s="3"/>
      <c r="JHQ254" s="3"/>
      <c r="JHR254" s="3"/>
      <c r="JHS254" s="3"/>
      <c r="JHT254" s="3"/>
      <c r="JHU254" s="3"/>
      <c r="JHV254" s="3"/>
      <c r="JHW254" s="3"/>
      <c r="JHX254" s="3"/>
      <c r="JHY254" s="3"/>
      <c r="JHZ254" s="3"/>
      <c r="JIA254" s="3"/>
      <c r="JIB254" s="3"/>
      <c r="JIC254" s="3"/>
      <c r="JID254" s="3"/>
      <c r="JIE254" s="3"/>
      <c r="JIF254" s="3"/>
      <c r="JIG254" s="3"/>
      <c r="JIH254" s="3"/>
      <c r="JII254" s="3"/>
      <c r="JIJ254" s="3"/>
      <c r="JIK254" s="3"/>
      <c r="JIL254" s="3"/>
      <c r="JIM254" s="3"/>
      <c r="JIN254" s="3"/>
      <c r="JIO254" s="3"/>
      <c r="JIP254" s="3"/>
      <c r="JIQ254" s="3"/>
      <c r="JIR254" s="3"/>
      <c r="JIS254" s="3"/>
      <c r="JIT254" s="3"/>
      <c r="JIU254" s="3"/>
      <c r="JIV254" s="3"/>
      <c r="JIW254" s="3"/>
      <c r="JIX254" s="3"/>
      <c r="JIY254" s="3"/>
      <c r="JIZ254" s="3"/>
      <c r="JJA254" s="3"/>
      <c r="JJB254" s="3"/>
      <c r="JJC254" s="3"/>
      <c r="JJD254" s="3"/>
      <c r="JJE254" s="3"/>
      <c r="JJF254" s="3"/>
      <c r="JJG254" s="3"/>
      <c r="JJH254" s="3"/>
      <c r="JJI254" s="3"/>
      <c r="JJJ254" s="3"/>
      <c r="JJK254" s="3"/>
      <c r="JJL254" s="3"/>
      <c r="JJM254" s="3"/>
      <c r="JJN254" s="3"/>
      <c r="JJO254" s="3"/>
      <c r="JJP254" s="3"/>
      <c r="JJQ254" s="3"/>
      <c r="JJR254" s="3"/>
      <c r="JJS254" s="3"/>
      <c r="JJT254" s="3"/>
      <c r="JJU254" s="3"/>
      <c r="JJV254" s="3"/>
      <c r="JJW254" s="3"/>
      <c r="JJX254" s="3"/>
      <c r="JJY254" s="3"/>
      <c r="JJZ254" s="3"/>
      <c r="JKA254" s="3"/>
      <c r="JKB254" s="3"/>
      <c r="JKC254" s="3"/>
      <c r="JKD254" s="3"/>
      <c r="JKE254" s="3"/>
      <c r="JKF254" s="3"/>
      <c r="JKG254" s="3"/>
      <c r="JKH254" s="3"/>
      <c r="JKI254" s="3"/>
      <c r="JKJ254" s="3"/>
      <c r="JKK254" s="3"/>
      <c r="JKL254" s="3"/>
      <c r="JKM254" s="3"/>
      <c r="JKN254" s="3"/>
      <c r="JKO254" s="3"/>
      <c r="JKP254" s="3"/>
      <c r="JKQ254" s="3"/>
      <c r="JKR254" s="3"/>
      <c r="JKS254" s="3"/>
      <c r="JKT254" s="3"/>
      <c r="JKU254" s="3"/>
      <c r="JKV254" s="3"/>
      <c r="JKW254" s="3"/>
      <c r="JKX254" s="3"/>
      <c r="JKY254" s="3"/>
      <c r="JKZ254" s="3"/>
      <c r="JLA254" s="3"/>
      <c r="JLB254" s="3"/>
      <c r="JLC254" s="3"/>
      <c r="JLD254" s="3"/>
      <c r="JLE254" s="3"/>
      <c r="JLF254" s="3"/>
      <c r="JLG254" s="3"/>
      <c r="JLH254" s="3"/>
      <c r="JLI254" s="3"/>
      <c r="JLJ254" s="3"/>
      <c r="JLK254" s="3"/>
      <c r="JLL254" s="3"/>
      <c r="JLM254" s="3"/>
      <c r="JLN254" s="3"/>
      <c r="JLO254" s="3"/>
      <c r="JLP254" s="3"/>
      <c r="JLQ254" s="3"/>
      <c r="JLR254" s="3"/>
      <c r="JLS254" s="3"/>
      <c r="JLT254" s="3"/>
      <c r="JLU254" s="3"/>
      <c r="JLV254" s="3"/>
      <c r="JLW254" s="3"/>
      <c r="JLX254" s="3"/>
      <c r="JLY254" s="3"/>
      <c r="JLZ254" s="3"/>
      <c r="JMA254" s="3"/>
      <c r="JMB254" s="3"/>
      <c r="JMC254" s="3"/>
      <c r="JMD254" s="3"/>
      <c r="JME254" s="3"/>
      <c r="JMF254" s="3"/>
      <c r="JMG254" s="3"/>
      <c r="JMH254" s="3"/>
      <c r="JMI254" s="3"/>
      <c r="JMJ254" s="3"/>
      <c r="JMK254" s="3"/>
      <c r="JML254" s="3"/>
      <c r="JMM254" s="3"/>
      <c r="JMN254" s="3"/>
      <c r="JMO254" s="3"/>
      <c r="JMP254" s="3"/>
      <c r="JMQ254" s="3"/>
      <c r="JMR254" s="3"/>
      <c r="JMS254" s="3"/>
      <c r="JMT254" s="3"/>
      <c r="JMU254" s="3"/>
      <c r="JMV254" s="3"/>
      <c r="JMW254" s="3"/>
      <c r="JMX254" s="3"/>
      <c r="JMY254" s="3"/>
      <c r="JMZ254" s="3"/>
      <c r="JNA254" s="3"/>
      <c r="JNB254" s="3"/>
      <c r="JNC254" s="3"/>
      <c r="JND254" s="3"/>
      <c r="JNE254" s="3"/>
      <c r="JNF254" s="3"/>
      <c r="JNG254" s="3"/>
      <c r="JNH254" s="3"/>
      <c r="JNI254" s="3"/>
      <c r="JNJ254" s="3"/>
      <c r="JNK254" s="3"/>
      <c r="JNL254" s="3"/>
      <c r="JNM254" s="3"/>
      <c r="JNN254" s="3"/>
      <c r="JNO254" s="3"/>
      <c r="JNP254" s="3"/>
      <c r="JNQ254" s="3"/>
      <c r="JNR254" s="3"/>
      <c r="JNS254" s="3"/>
      <c r="JNT254" s="3"/>
      <c r="JNU254" s="3"/>
      <c r="JNV254" s="3"/>
      <c r="JNW254" s="3"/>
      <c r="JNX254" s="3"/>
      <c r="JNY254" s="3"/>
      <c r="JNZ254" s="3"/>
      <c r="JOA254" s="3"/>
      <c r="JOB254" s="3"/>
      <c r="JOC254" s="3"/>
      <c r="JOD254" s="3"/>
      <c r="JOE254" s="3"/>
      <c r="JOF254" s="3"/>
      <c r="JOG254" s="3"/>
      <c r="JOH254" s="3"/>
      <c r="JOI254" s="3"/>
      <c r="JOJ254" s="3"/>
      <c r="JOK254" s="3"/>
      <c r="JOL254" s="3"/>
      <c r="JOM254" s="3"/>
      <c r="JON254" s="3"/>
      <c r="JOO254" s="3"/>
      <c r="JOP254" s="3"/>
      <c r="JOQ254" s="3"/>
      <c r="JOR254" s="3"/>
      <c r="JOS254" s="3"/>
      <c r="JOT254" s="3"/>
      <c r="JOU254" s="3"/>
      <c r="JOV254" s="3"/>
      <c r="JOW254" s="3"/>
      <c r="JOX254" s="3"/>
      <c r="JOY254" s="3"/>
      <c r="JOZ254" s="3"/>
      <c r="JPA254" s="3"/>
      <c r="JPB254" s="3"/>
      <c r="JPC254" s="3"/>
      <c r="JPD254" s="3"/>
      <c r="JPE254" s="3"/>
      <c r="JPF254" s="3"/>
      <c r="JPG254" s="3"/>
      <c r="JPH254" s="3"/>
      <c r="JPI254" s="3"/>
      <c r="JPJ254" s="3"/>
      <c r="JPK254" s="3"/>
      <c r="JPL254" s="3"/>
      <c r="JPM254" s="3"/>
      <c r="JPN254" s="3"/>
      <c r="JPO254" s="3"/>
      <c r="JPP254" s="3"/>
      <c r="JPQ254" s="3"/>
      <c r="JPR254" s="3"/>
      <c r="JPS254" s="3"/>
      <c r="JPT254" s="3"/>
      <c r="JPU254" s="3"/>
      <c r="JPV254" s="3"/>
      <c r="JPW254" s="3"/>
      <c r="JPX254" s="3"/>
      <c r="JPY254" s="3"/>
      <c r="JPZ254" s="3"/>
      <c r="JQA254" s="3"/>
      <c r="JQB254" s="3"/>
      <c r="JQC254" s="3"/>
      <c r="JQD254" s="3"/>
      <c r="JQE254" s="3"/>
      <c r="JQF254" s="3"/>
      <c r="JQG254" s="3"/>
      <c r="JQH254" s="3"/>
      <c r="JQI254" s="3"/>
      <c r="JQJ254" s="3"/>
      <c r="JQK254" s="3"/>
      <c r="JQL254" s="3"/>
      <c r="JQM254" s="3"/>
      <c r="JQN254" s="3"/>
      <c r="JQO254" s="3"/>
      <c r="JQP254" s="3"/>
      <c r="JQQ254" s="3"/>
      <c r="JQR254" s="3"/>
      <c r="JQS254" s="3"/>
      <c r="JQT254" s="3"/>
      <c r="JQU254" s="3"/>
      <c r="JQV254" s="3"/>
      <c r="JQW254" s="3"/>
      <c r="JQX254" s="3"/>
      <c r="JQY254" s="3"/>
      <c r="JQZ254" s="3"/>
      <c r="JRA254" s="3"/>
      <c r="JRB254" s="3"/>
      <c r="JRC254" s="3"/>
      <c r="JRD254" s="3"/>
      <c r="JRE254" s="3"/>
      <c r="JRF254" s="3"/>
      <c r="JRG254" s="3"/>
      <c r="JRH254" s="3"/>
      <c r="JRI254" s="3"/>
      <c r="JRJ254" s="3"/>
      <c r="JRK254" s="3"/>
      <c r="JRL254" s="3"/>
      <c r="JRM254" s="3"/>
      <c r="JRN254" s="3"/>
      <c r="JRO254" s="3"/>
      <c r="JRP254" s="3"/>
      <c r="JRQ254" s="3"/>
      <c r="JRR254" s="3"/>
      <c r="JRS254" s="3"/>
      <c r="JRT254" s="3"/>
      <c r="JRU254" s="3"/>
      <c r="JRV254" s="3"/>
      <c r="JRW254" s="3"/>
      <c r="JRX254" s="3"/>
      <c r="JRY254" s="3"/>
      <c r="JRZ254" s="3"/>
      <c r="JSA254" s="3"/>
      <c r="JSB254" s="3"/>
      <c r="JSC254" s="3"/>
      <c r="JSD254" s="3"/>
      <c r="JSE254" s="3"/>
      <c r="JSF254" s="3"/>
      <c r="JSG254" s="3"/>
      <c r="JSH254" s="3"/>
      <c r="JSI254" s="3"/>
      <c r="JSJ254" s="3"/>
      <c r="JSK254" s="3"/>
      <c r="JSL254" s="3"/>
      <c r="JSM254" s="3"/>
      <c r="JSN254" s="3"/>
      <c r="JSO254" s="3"/>
      <c r="JSP254" s="3"/>
      <c r="JSQ254" s="3"/>
      <c r="JSR254" s="3"/>
      <c r="JSS254" s="3"/>
      <c r="JST254" s="3"/>
      <c r="JSU254" s="3"/>
      <c r="JSV254" s="3"/>
      <c r="JSW254" s="3"/>
      <c r="JSX254" s="3"/>
      <c r="JSY254" s="3"/>
      <c r="JSZ254" s="3"/>
      <c r="JTA254" s="3"/>
      <c r="JTB254" s="3"/>
      <c r="JTC254" s="3"/>
      <c r="JTD254" s="3"/>
      <c r="JTE254" s="3"/>
      <c r="JTF254" s="3"/>
      <c r="JTG254" s="3"/>
      <c r="JTH254" s="3"/>
      <c r="JTI254" s="3"/>
      <c r="JTJ254" s="3"/>
      <c r="JTK254" s="3"/>
      <c r="JTL254" s="3"/>
      <c r="JTM254" s="3"/>
      <c r="JTN254" s="3"/>
      <c r="JTO254" s="3"/>
      <c r="JTP254" s="3"/>
      <c r="JTQ254" s="3"/>
      <c r="JTR254" s="3"/>
      <c r="JTS254" s="3"/>
      <c r="JTT254" s="3"/>
      <c r="JTU254" s="3"/>
      <c r="JTV254" s="3"/>
      <c r="JTW254" s="3"/>
      <c r="JTX254" s="3"/>
      <c r="JTY254" s="3"/>
      <c r="JTZ254" s="3"/>
      <c r="JUA254" s="3"/>
      <c r="JUB254" s="3"/>
      <c r="JUC254" s="3"/>
      <c r="JUD254" s="3"/>
      <c r="JUE254" s="3"/>
      <c r="JUF254" s="3"/>
      <c r="JUG254" s="3"/>
      <c r="JUH254" s="3"/>
      <c r="JUI254" s="3"/>
      <c r="JUJ254" s="3"/>
      <c r="JUK254" s="3"/>
      <c r="JUL254" s="3"/>
      <c r="JUM254" s="3"/>
      <c r="JUN254" s="3"/>
      <c r="JUO254" s="3"/>
      <c r="JUP254" s="3"/>
      <c r="JUQ254" s="3"/>
      <c r="JUR254" s="3"/>
      <c r="JUS254" s="3"/>
      <c r="JUT254" s="3"/>
      <c r="JUU254" s="3"/>
      <c r="JUV254" s="3"/>
      <c r="JUW254" s="3"/>
      <c r="JUX254" s="3"/>
      <c r="JUY254" s="3"/>
      <c r="JUZ254" s="3"/>
      <c r="JVA254" s="3"/>
      <c r="JVB254" s="3"/>
      <c r="JVC254" s="3"/>
      <c r="JVD254" s="3"/>
      <c r="JVE254" s="3"/>
      <c r="JVF254" s="3"/>
      <c r="JVG254" s="3"/>
      <c r="JVH254" s="3"/>
      <c r="JVI254" s="3"/>
      <c r="JVJ254" s="3"/>
      <c r="JVK254" s="3"/>
      <c r="JVL254" s="3"/>
      <c r="JVM254" s="3"/>
      <c r="JVN254" s="3"/>
      <c r="JVO254" s="3"/>
      <c r="JVP254" s="3"/>
      <c r="JVQ254" s="3"/>
      <c r="JVR254" s="3"/>
      <c r="JVS254" s="3"/>
      <c r="JVT254" s="3"/>
      <c r="JVU254" s="3"/>
      <c r="JVV254" s="3"/>
      <c r="JVW254" s="3"/>
      <c r="JVX254" s="3"/>
      <c r="JVY254" s="3"/>
      <c r="JVZ254" s="3"/>
      <c r="JWA254" s="3"/>
      <c r="JWB254" s="3"/>
      <c r="JWC254" s="3"/>
      <c r="JWD254" s="3"/>
      <c r="JWE254" s="3"/>
      <c r="JWF254" s="3"/>
      <c r="JWG254" s="3"/>
      <c r="JWH254" s="3"/>
      <c r="JWI254" s="3"/>
      <c r="JWJ254" s="3"/>
      <c r="JWK254" s="3"/>
      <c r="JWL254" s="3"/>
      <c r="JWM254" s="3"/>
      <c r="JWN254" s="3"/>
      <c r="JWO254" s="3"/>
      <c r="JWP254" s="3"/>
      <c r="JWQ254" s="3"/>
      <c r="JWR254" s="3"/>
      <c r="JWS254" s="3"/>
      <c r="JWT254" s="3"/>
      <c r="JWU254" s="3"/>
      <c r="JWV254" s="3"/>
      <c r="JWW254" s="3"/>
      <c r="JWX254" s="3"/>
      <c r="JWY254" s="3"/>
      <c r="JWZ254" s="3"/>
      <c r="JXA254" s="3"/>
      <c r="JXB254" s="3"/>
      <c r="JXC254" s="3"/>
      <c r="JXD254" s="3"/>
      <c r="JXE254" s="3"/>
      <c r="JXF254" s="3"/>
      <c r="JXG254" s="3"/>
      <c r="JXH254" s="3"/>
      <c r="JXI254" s="3"/>
      <c r="JXJ254" s="3"/>
      <c r="JXK254" s="3"/>
      <c r="JXL254" s="3"/>
      <c r="JXM254" s="3"/>
      <c r="JXN254" s="3"/>
      <c r="JXO254" s="3"/>
      <c r="JXP254" s="3"/>
      <c r="JXQ254" s="3"/>
      <c r="JXR254" s="3"/>
      <c r="JXS254" s="3"/>
      <c r="JXT254" s="3"/>
      <c r="JXU254" s="3"/>
      <c r="JXV254" s="3"/>
      <c r="JXW254" s="3"/>
      <c r="JXX254" s="3"/>
      <c r="JXY254" s="3"/>
      <c r="JXZ254" s="3"/>
      <c r="JYA254" s="3"/>
      <c r="JYB254" s="3"/>
      <c r="JYC254" s="3"/>
      <c r="JYD254" s="3"/>
      <c r="JYE254" s="3"/>
      <c r="JYF254" s="3"/>
      <c r="JYG254" s="3"/>
      <c r="JYH254" s="3"/>
      <c r="JYI254" s="3"/>
      <c r="JYJ254" s="3"/>
      <c r="JYK254" s="3"/>
      <c r="JYL254" s="3"/>
      <c r="JYM254" s="3"/>
      <c r="JYN254" s="3"/>
      <c r="JYO254" s="3"/>
      <c r="JYP254" s="3"/>
      <c r="JYQ254" s="3"/>
      <c r="JYR254" s="3"/>
      <c r="JYS254" s="3"/>
      <c r="JYT254" s="3"/>
      <c r="JYU254" s="3"/>
      <c r="JYV254" s="3"/>
      <c r="JYW254" s="3"/>
      <c r="JYX254" s="3"/>
      <c r="JYY254" s="3"/>
      <c r="JYZ254" s="3"/>
      <c r="JZA254" s="3"/>
      <c r="JZB254" s="3"/>
      <c r="JZC254" s="3"/>
      <c r="JZD254" s="3"/>
      <c r="JZE254" s="3"/>
      <c r="JZF254" s="3"/>
      <c r="JZG254" s="3"/>
      <c r="JZH254" s="3"/>
      <c r="JZI254" s="3"/>
      <c r="JZJ254" s="3"/>
      <c r="JZK254" s="3"/>
      <c r="JZL254" s="3"/>
      <c r="JZM254" s="3"/>
      <c r="JZN254" s="3"/>
      <c r="JZO254" s="3"/>
      <c r="JZP254" s="3"/>
      <c r="JZQ254" s="3"/>
      <c r="JZR254" s="3"/>
      <c r="JZS254" s="3"/>
      <c r="JZT254" s="3"/>
      <c r="JZU254" s="3"/>
      <c r="JZV254" s="3"/>
      <c r="JZW254" s="3"/>
      <c r="JZX254" s="3"/>
      <c r="JZY254" s="3"/>
      <c r="JZZ254" s="3"/>
      <c r="KAA254" s="3"/>
      <c r="KAB254" s="3"/>
      <c r="KAC254" s="3"/>
      <c r="KAD254" s="3"/>
      <c r="KAE254" s="3"/>
      <c r="KAF254" s="3"/>
      <c r="KAG254" s="3"/>
      <c r="KAH254" s="3"/>
      <c r="KAI254" s="3"/>
      <c r="KAJ254" s="3"/>
      <c r="KAK254" s="3"/>
      <c r="KAL254" s="3"/>
      <c r="KAM254" s="3"/>
      <c r="KAN254" s="3"/>
      <c r="KAO254" s="3"/>
      <c r="KAP254" s="3"/>
      <c r="KAQ254" s="3"/>
      <c r="KAR254" s="3"/>
      <c r="KAS254" s="3"/>
      <c r="KAT254" s="3"/>
      <c r="KAU254" s="3"/>
      <c r="KAV254" s="3"/>
      <c r="KAW254" s="3"/>
      <c r="KAX254" s="3"/>
      <c r="KAY254" s="3"/>
      <c r="KAZ254" s="3"/>
      <c r="KBA254" s="3"/>
      <c r="KBB254" s="3"/>
      <c r="KBC254" s="3"/>
      <c r="KBD254" s="3"/>
      <c r="KBE254" s="3"/>
      <c r="KBF254" s="3"/>
      <c r="KBG254" s="3"/>
      <c r="KBH254" s="3"/>
      <c r="KBI254" s="3"/>
      <c r="KBJ254" s="3"/>
      <c r="KBK254" s="3"/>
      <c r="KBL254" s="3"/>
      <c r="KBM254" s="3"/>
      <c r="KBN254" s="3"/>
      <c r="KBO254" s="3"/>
      <c r="KBP254" s="3"/>
      <c r="KBQ254" s="3"/>
      <c r="KBR254" s="3"/>
      <c r="KBS254" s="3"/>
      <c r="KBT254" s="3"/>
      <c r="KBU254" s="3"/>
      <c r="KBV254" s="3"/>
      <c r="KBW254" s="3"/>
      <c r="KBX254" s="3"/>
      <c r="KBY254" s="3"/>
      <c r="KBZ254" s="3"/>
      <c r="KCA254" s="3"/>
      <c r="KCB254" s="3"/>
      <c r="KCC254" s="3"/>
      <c r="KCD254" s="3"/>
      <c r="KCE254" s="3"/>
      <c r="KCF254" s="3"/>
      <c r="KCG254" s="3"/>
      <c r="KCH254" s="3"/>
      <c r="KCI254" s="3"/>
      <c r="KCJ254" s="3"/>
      <c r="KCK254" s="3"/>
      <c r="KCL254" s="3"/>
      <c r="KCM254" s="3"/>
      <c r="KCN254" s="3"/>
      <c r="KCO254" s="3"/>
      <c r="KCP254" s="3"/>
      <c r="KCQ254" s="3"/>
      <c r="KCR254" s="3"/>
      <c r="KCS254" s="3"/>
      <c r="KCT254" s="3"/>
      <c r="KCU254" s="3"/>
      <c r="KCV254" s="3"/>
      <c r="KCW254" s="3"/>
      <c r="KCX254" s="3"/>
      <c r="KCY254" s="3"/>
      <c r="KCZ254" s="3"/>
      <c r="KDA254" s="3"/>
      <c r="KDB254" s="3"/>
      <c r="KDC254" s="3"/>
      <c r="KDD254" s="3"/>
      <c r="KDE254" s="3"/>
      <c r="KDF254" s="3"/>
      <c r="KDG254" s="3"/>
      <c r="KDH254" s="3"/>
      <c r="KDI254" s="3"/>
      <c r="KDJ254" s="3"/>
      <c r="KDK254" s="3"/>
      <c r="KDL254" s="3"/>
      <c r="KDM254" s="3"/>
      <c r="KDN254" s="3"/>
      <c r="KDO254" s="3"/>
      <c r="KDP254" s="3"/>
      <c r="KDQ254" s="3"/>
      <c r="KDR254" s="3"/>
      <c r="KDS254" s="3"/>
      <c r="KDT254" s="3"/>
      <c r="KDU254" s="3"/>
      <c r="KDV254" s="3"/>
      <c r="KDW254" s="3"/>
      <c r="KDX254" s="3"/>
      <c r="KDY254" s="3"/>
      <c r="KDZ254" s="3"/>
      <c r="KEA254" s="3"/>
      <c r="KEB254" s="3"/>
      <c r="KEC254" s="3"/>
      <c r="KED254" s="3"/>
      <c r="KEE254" s="3"/>
      <c r="KEF254" s="3"/>
      <c r="KEG254" s="3"/>
      <c r="KEH254" s="3"/>
      <c r="KEI254" s="3"/>
      <c r="KEJ254" s="3"/>
      <c r="KEK254" s="3"/>
      <c r="KEL254" s="3"/>
      <c r="KEM254" s="3"/>
      <c r="KEN254" s="3"/>
      <c r="KEO254" s="3"/>
      <c r="KEP254" s="3"/>
      <c r="KEQ254" s="3"/>
      <c r="KER254" s="3"/>
      <c r="KES254" s="3"/>
      <c r="KET254" s="3"/>
      <c r="KEU254" s="3"/>
      <c r="KEV254" s="3"/>
      <c r="KEW254" s="3"/>
      <c r="KEX254" s="3"/>
      <c r="KEY254" s="3"/>
      <c r="KEZ254" s="3"/>
      <c r="KFA254" s="3"/>
      <c r="KFB254" s="3"/>
      <c r="KFC254" s="3"/>
      <c r="KFD254" s="3"/>
      <c r="KFE254" s="3"/>
      <c r="KFF254" s="3"/>
      <c r="KFG254" s="3"/>
      <c r="KFH254" s="3"/>
      <c r="KFI254" s="3"/>
      <c r="KFJ254" s="3"/>
      <c r="KFK254" s="3"/>
      <c r="KFL254" s="3"/>
      <c r="KFM254" s="3"/>
      <c r="KFN254" s="3"/>
      <c r="KFO254" s="3"/>
      <c r="KFP254" s="3"/>
      <c r="KFQ254" s="3"/>
      <c r="KFR254" s="3"/>
      <c r="KFS254" s="3"/>
      <c r="KFT254" s="3"/>
      <c r="KFU254" s="3"/>
      <c r="KFV254" s="3"/>
      <c r="KFW254" s="3"/>
      <c r="KFX254" s="3"/>
      <c r="KFY254" s="3"/>
      <c r="KFZ254" s="3"/>
      <c r="KGA254" s="3"/>
      <c r="KGB254" s="3"/>
      <c r="KGC254" s="3"/>
      <c r="KGD254" s="3"/>
      <c r="KGE254" s="3"/>
      <c r="KGF254" s="3"/>
      <c r="KGG254" s="3"/>
      <c r="KGH254" s="3"/>
      <c r="KGI254" s="3"/>
      <c r="KGJ254" s="3"/>
      <c r="KGK254" s="3"/>
      <c r="KGL254" s="3"/>
      <c r="KGM254" s="3"/>
      <c r="KGN254" s="3"/>
      <c r="KGO254" s="3"/>
      <c r="KGP254" s="3"/>
      <c r="KGQ254" s="3"/>
      <c r="KGR254" s="3"/>
      <c r="KGS254" s="3"/>
      <c r="KGT254" s="3"/>
      <c r="KGU254" s="3"/>
      <c r="KGV254" s="3"/>
      <c r="KGW254" s="3"/>
      <c r="KGX254" s="3"/>
      <c r="KGY254" s="3"/>
      <c r="KGZ254" s="3"/>
      <c r="KHA254" s="3"/>
      <c r="KHB254" s="3"/>
      <c r="KHC254" s="3"/>
      <c r="KHD254" s="3"/>
      <c r="KHE254" s="3"/>
      <c r="KHF254" s="3"/>
      <c r="KHG254" s="3"/>
      <c r="KHH254" s="3"/>
      <c r="KHI254" s="3"/>
      <c r="KHJ254" s="3"/>
      <c r="KHK254" s="3"/>
      <c r="KHL254" s="3"/>
      <c r="KHM254" s="3"/>
      <c r="KHN254" s="3"/>
      <c r="KHO254" s="3"/>
      <c r="KHP254" s="3"/>
      <c r="KHQ254" s="3"/>
      <c r="KHR254" s="3"/>
      <c r="KHS254" s="3"/>
      <c r="KHT254" s="3"/>
      <c r="KHU254" s="3"/>
      <c r="KHV254" s="3"/>
      <c r="KHW254" s="3"/>
      <c r="KHX254" s="3"/>
      <c r="KHY254" s="3"/>
      <c r="KHZ254" s="3"/>
      <c r="KIA254" s="3"/>
      <c r="KIB254" s="3"/>
      <c r="KIC254" s="3"/>
      <c r="KID254" s="3"/>
      <c r="KIE254" s="3"/>
      <c r="KIF254" s="3"/>
      <c r="KIG254" s="3"/>
      <c r="KIH254" s="3"/>
      <c r="KII254" s="3"/>
      <c r="KIJ254" s="3"/>
      <c r="KIK254" s="3"/>
      <c r="KIL254" s="3"/>
      <c r="KIM254" s="3"/>
      <c r="KIN254" s="3"/>
      <c r="KIO254" s="3"/>
      <c r="KIP254" s="3"/>
      <c r="KIQ254" s="3"/>
      <c r="KIR254" s="3"/>
      <c r="KIS254" s="3"/>
      <c r="KIT254" s="3"/>
      <c r="KIU254" s="3"/>
      <c r="KIV254" s="3"/>
      <c r="KIW254" s="3"/>
      <c r="KIX254" s="3"/>
      <c r="KIY254" s="3"/>
      <c r="KIZ254" s="3"/>
      <c r="KJA254" s="3"/>
      <c r="KJB254" s="3"/>
      <c r="KJC254" s="3"/>
      <c r="KJD254" s="3"/>
      <c r="KJE254" s="3"/>
      <c r="KJF254" s="3"/>
      <c r="KJG254" s="3"/>
      <c r="KJH254" s="3"/>
      <c r="KJI254" s="3"/>
      <c r="KJJ254" s="3"/>
      <c r="KJK254" s="3"/>
      <c r="KJL254" s="3"/>
      <c r="KJM254" s="3"/>
      <c r="KJN254" s="3"/>
      <c r="KJO254" s="3"/>
      <c r="KJP254" s="3"/>
      <c r="KJQ254" s="3"/>
      <c r="KJR254" s="3"/>
      <c r="KJS254" s="3"/>
      <c r="KJT254" s="3"/>
      <c r="KJU254" s="3"/>
      <c r="KJV254" s="3"/>
      <c r="KJW254" s="3"/>
      <c r="KJX254" s="3"/>
      <c r="KJY254" s="3"/>
      <c r="KJZ254" s="3"/>
      <c r="KKA254" s="3"/>
      <c r="KKB254" s="3"/>
      <c r="KKC254" s="3"/>
      <c r="KKD254" s="3"/>
      <c r="KKE254" s="3"/>
      <c r="KKF254" s="3"/>
      <c r="KKG254" s="3"/>
      <c r="KKH254" s="3"/>
      <c r="KKI254" s="3"/>
      <c r="KKJ254" s="3"/>
      <c r="KKK254" s="3"/>
      <c r="KKL254" s="3"/>
      <c r="KKM254" s="3"/>
      <c r="KKN254" s="3"/>
      <c r="KKO254" s="3"/>
      <c r="KKP254" s="3"/>
      <c r="KKQ254" s="3"/>
      <c r="KKR254" s="3"/>
      <c r="KKS254" s="3"/>
      <c r="KKT254" s="3"/>
      <c r="KKU254" s="3"/>
      <c r="KKV254" s="3"/>
      <c r="KKW254" s="3"/>
      <c r="KKX254" s="3"/>
      <c r="KKY254" s="3"/>
      <c r="KKZ254" s="3"/>
      <c r="KLA254" s="3"/>
      <c r="KLB254" s="3"/>
      <c r="KLC254" s="3"/>
      <c r="KLD254" s="3"/>
      <c r="KLE254" s="3"/>
      <c r="KLF254" s="3"/>
      <c r="KLG254" s="3"/>
      <c r="KLH254" s="3"/>
      <c r="KLI254" s="3"/>
      <c r="KLJ254" s="3"/>
      <c r="KLK254" s="3"/>
      <c r="KLL254" s="3"/>
      <c r="KLM254" s="3"/>
      <c r="KLN254" s="3"/>
      <c r="KLO254" s="3"/>
      <c r="KLP254" s="3"/>
      <c r="KLQ254" s="3"/>
      <c r="KLR254" s="3"/>
      <c r="KLS254" s="3"/>
      <c r="KLT254" s="3"/>
      <c r="KLU254" s="3"/>
      <c r="KLV254" s="3"/>
      <c r="KLW254" s="3"/>
      <c r="KLX254" s="3"/>
      <c r="KLY254" s="3"/>
      <c r="KLZ254" s="3"/>
      <c r="KMA254" s="3"/>
      <c r="KMB254" s="3"/>
      <c r="KMC254" s="3"/>
      <c r="KMD254" s="3"/>
      <c r="KME254" s="3"/>
      <c r="KMF254" s="3"/>
      <c r="KMG254" s="3"/>
      <c r="KMH254" s="3"/>
      <c r="KMI254" s="3"/>
      <c r="KMJ254" s="3"/>
      <c r="KMK254" s="3"/>
      <c r="KML254" s="3"/>
      <c r="KMM254" s="3"/>
      <c r="KMN254" s="3"/>
      <c r="KMO254" s="3"/>
      <c r="KMP254" s="3"/>
      <c r="KMQ254" s="3"/>
      <c r="KMR254" s="3"/>
      <c r="KMS254" s="3"/>
      <c r="KMT254" s="3"/>
      <c r="KMU254" s="3"/>
      <c r="KMV254" s="3"/>
      <c r="KMW254" s="3"/>
      <c r="KMX254" s="3"/>
      <c r="KMY254" s="3"/>
      <c r="KMZ254" s="3"/>
      <c r="KNA254" s="3"/>
      <c r="KNB254" s="3"/>
      <c r="KNC254" s="3"/>
      <c r="KND254" s="3"/>
      <c r="KNE254" s="3"/>
      <c r="KNF254" s="3"/>
      <c r="KNG254" s="3"/>
      <c r="KNH254" s="3"/>
      <c r="KNI254" s="3"/>
      <c r="KNJ254" s="3"/>
      <c r="KNK254" s="3"/>
      <c r="KNL254" s="3"/>
      <c r="KNM254" s="3"/>
      <c r="KNN254" s="3"/>
      <c r="KNO254" s="3"/>
      <c r="KNP254" s="3"/>
      <c r="KNQ254" s="3"/>
      <c r="KNR254" s="3"/>
      <c r="KNS254" s="3"/>
      <c r="KNT254" s="3"/>
      <c r="KNU254" s="3"/>
      <c r="KNV254" s="3"/>
      <c r="KNW254" s="3"/>
      <c r="KNX254" s="3"/>
      <c r="KNY254" s="3"/>
      <c r="KNZ254" s="3"/>
      <c r="KOA254" s="3"/>
      <c r="KOB254" s="3"/>
      <c r="KOC254" s="3"/>
      <c r="KOD254" s="3"/>
      <c r="KOE254" s="3"/>
      <c r="KOF254" s="3"/>
      <c r="KOG254" s="3"/>
      <c r="KOH254" s="3"/>
      <c r="KOI254" s="3"/>
      <c r="KOJ254" s="3"/>
      <c r="KOK254" s="3"/>
      <c r="KOL254" s="3"/>
      <c r="KOM254" s="3"/>
      <c r="KON254" s="3"/>
      <c r="KOO254" s="3"/>
      <c r="KOP254" s="3"/>
      <c r="KOQ254" s="3"/>
      <c r="KOR254" s="3"/>
      <c r="KOS254" s="3"/>
      <c r="KOT254" s="3"/>
      <c r="KOU254" s="3"/>
      <c r="KOV254" s="3"/>
      <c r="KOW254" s="3"/>
      <c r="KOX254" s="3"/>
      <c r="KOY254" s="3"/>
      <c r="KOZ254" s="3"/>
      <c r="KPA254" s="3"/>
      <c r="KPB254" s="3"/>
      <c r="KPC254" s="3"/>
      <c r="KPD254" s="3"/>
      <c r="KPE254" s="3"/>
      <c r="KPF254" s="3"/>
      <c r="KPG254" s="3"/>
      <c r="KPH254" s="3"/>
      <c r="KPI254" s="3"/>
      <c r="KPJ254" s="3"/>
      <c r="KPK254" s="3"/>
      <c r="KPL254" s="3"/>
      <c r="KPM254" s="3"/>
      <c r="KPN254" s="3"/>
      <c r="KPO254" s="3"/>
      <c r="KPP254" s="3"/>
      <c r="KPQ254" s="3"/>
      <c r="KPR254" s="3"/>
      <c r="KPS254" s="3"/>
      <c r="KPT254" s="3"/>
      <c r="KPU254" s="3"/>
      <c r="KPV254" s="3"/>
      <c r="KPW254" s="3"/>
      <c r="KPX254" s="3"/>
      <c r="KPY254" s="3"/>
      <c r="KPZ254" s="3"/>
      <c r="KQA254" s="3"/>
      <c r="KQB254" s="3"/>
      <c r="KQC254" s="3"/>
      <c r="KQD254" s="3"/>
      <c r="KQE254" s="3"/>
      <c r="KQF254" s="3"/>
      <c r="KQG254" s="3"/>
      <c r="KQH254" s="3"/>
      <c r="KQI254" s="3"/>
      <c r="KQJ254" s="3"/>
      <c r="KQK254" s="3"/>
      <c r="KQL254" s="3"/>
      <c r="KQM254" s="3"/>
      <c r="KQN254" s="3"/>
      <c r="KQO254" s="3"/>
      <c r="KQP254" s="3"/>
      <c r="KQQ254" s="3"/>
      <c r="KQR254" s="3"/>
      <c r="KQS254" s="3"/>
      <c r="KQT254" s="3"/>
      <c r="KQU254" s="3"/>
      <c r="KQV254" s="3"/>
      <c r="KQW254" s="3"/>
      <c r="KQX254" s="3"/>
      <c r="KQY254" s="3"/>
      <c r="KQZ254" s="3"/>
      <c r="KRA254" s="3"/>
      <c r="KRB254" s="3"/>
      <c r="KRC254" s="3"/>
      <c r="KRD254" s="3"/>
      <c r="KRE254" s="3"/>
      <c r="KRF254" s="3"/>
      <c r="KRG254" s="3"/>
      <c r="KRH254" s="3"/>
      <c r="KRI254" s="3"/>
      <c r="KRJ254" s="3"/>
      <c r="KRK254" s="3"/>
      <c r="KRL254" s="3"/>
      <c r="KRM254" s="3"/>
      <c r="KRN254" s="3"/>
      <c r="KRO254" s="3"/>
      <c r="KRP254" s="3"/>
      <c r="KRQ254" s="3"/>
      <c r="KRR254" s="3"/>
      <c r="KRS254" s="3"/>
      <c r="KRT254" s="3"/>
      <c r="KRU254" s="3"/>
      <c r="KRV254" s="3"/>
      <c r="KRW254" s="3"/>
      <c r="KRX254" s="3"/>
      <c r="KRY254" s="3"/>
      <c r="KRZ254" s="3"/>
      <c r="KSA254" s="3"/>
      <c r="KSB254" s="3"/>
      <c r="KSC254" s="3"/>
      <c r="KSD254" s="3"/>
      <c r="KSE254" s="3"/>
      <c r="KSF254" s="3"/>
      <c r="KSG254" s="3"/>
      <c r="KSH254" s="3"/>
      <c r="KSI254" s="3"/>
      <c r="KSJ254" s="3"/>
      <c r="KSK254" s="3"/>
      <c r="KSL254" s="3"/>
      <c r="KSM254" s="3"/>
      <c r="KSN254" s="3"/>
      <c r="KSO254" s="3"/>
      <c r="KSP254" s="3"/>
      <c r="KSQ254" s="3"/>
      <c r="KSR254" s="3"/>
      <c r="KSS254" s="3"/>
      <c r="KST254" s="3"/>
      <c r="KSU254" s="3"/>
      <c r="KSV254" s="3"/>
      <c r="KSW254" s="3"/>
      <c r="KSX254" s="3"/>
      <c r="KSY254" s="3"/>
      <c r="KSZ254" s="3"/>
      <c r="KTA254" s="3"/>
      <c r="KTB254" s="3"/>
      <c r="KTC254" s="3"/>
      <c r="KTD254" s="3"/>
      <c r="KTE254" s="3"/>
      <c r="KTF254" s="3"/>
      <c r="KTG254" s="3"/>
      <c r="KTH254" s="3"/>
      <c r="KTI254" s="3"/>
      <c r="KTJ254" s="3"/>
      <c r="KTK254" s="3"/>
      <c r="KTL254" s="3"/>
      <c r="KTM254" s="3"/>
      <c r="KTN254" s="3"/>
      <c r="KTO254" s="3"/>
      <c r="KTP254" s="3"/>
      <c r="KTQ254" s="3"/>
      <c r="KTR254" s="3"/>
      <c r="KTS254" s="3"/>
      <c r="KTT254" s="3"/>
      <c r="KTU254" s="3"/>
      <c r="KTV254" s="3"/>
      <c r="KTW254" s="3"/>
      <c r="KTX254" s="3"/>
      <c r="KTY254" s="3"/>
      <c r="KTZ254" s="3"/>
      <c r="KUA254" s="3"/>
      <c r="KUB254" s="3"/>
      <c r="KUC254" s="3"/>
      <c r="KUD254" s="3"/>
      <c r="KUE254" s="3"/>
      <c r="KUF254" s="3"/>
      <c r="KUG254" s="3"/>
      <c r="KUH254" s="3"/>
      <c r="KUI254" s="3"/>
      <c r="KUJ254" s="3"/>
      <c r="KUK254" s="3"/>
      <c r="KUL254" s="3"/>
      <c r="KUM254" s="3"/>
      <c r="KUN254" s="3"/>
      <c r="KUO254" s="3"/>
      <c r="KUP254" s="3"/>
      <c r="KUQ254" s="3"/>
      <c r="KUR254" s="3"/>
      <c r="KUS254" s="3"/>
      <c r="KUT254" s="3"/>
      <c r="KUU254" s="3"/>
      <c r="KUV254" s="3"/>
      <c r="KUW254" s="3"/>
      <c r="KUX254" s="3"/>
      <c r="KUY254" s="3"/>
      <c r="KUZ254" s="3"/>
      <c r="KVA254" s="3"/>
      <c r="KVB254" s="3"/>
      <c r="KVC254" s="3"/>
      <c r="KVD254" s="3"/>
      <c r="KVE254" s="3"/>
      <c r="KVF254" s="3"/>
      <c r="KVG254" s="3"/>
      <c r="KVH254" s="3"/>
      <c r="KVI254" s="3"/>
      <c r="KVJ254" s="3"/>
      <c r="KVK254" s="3"/>
      <c r="KVL254" s="3"/>
      <c r="KVM254" s="3"/>
      <c r="KVN254" s="3"/>
      <c r="KVO254" s="3"/>
      <c r="KVP254" s="3"/>
      <c r="KVQ254" s="3"/>
      <c r="KVR254" s="3"/>
      <c r="KVS254" s="3"/>
      <c r="KVT254" s="3"/>
      <c r="KVU254" s="3"/>
      <c r="KVV254" s="3"/>
      <c r="KVW254" s="3"/>
      <c r="KVX254" s="3"/>
      <c r="KVY254" s="3"/>
      <c r="KVZ254" s="3"/>
      <c r="KWA254" s="3"/>
      <c r="KWB254" s="3"/>
      <c r="KWC254" s="3"/>
      <c r="KWD254" s="3"/>
      <c r="KWE254" s="3"/>
      <c r="KWF254" s="3"/>
      <c r="KWG254" s="3"/>
      <c r="KWH254" s="3"/>
      <c r="KWI254" s="3"/>
      <c r="KWJ254" s="3"/>
      <c r="KWK254" s="3"/>
      <c r="KWL254" s="3"/>
      <c r="KWM254" s="3"/>
      <c r="KWN254" s="3"/>
      <c r="KWO254" s="3"/>
      <c r="KWP254" s="3"/>
      <c r="KWQ254" s="3"/>
      <c r="KWR254" s="3"/>
      <c r="KWS254" s="3"/>
      <c r="KWT254" s="3"/>
      <c r="KWU254" s="3"/>
      <c r="KWV254" s="3"/>
      <c r="KWW254" s="3"/>
      <c r="KWX254" s="3"/>
      <c r="KWY254" s="3"/>
      <c r="KWZ254" s="3"/>
      <c r="KXA254" s="3"/>
      <c r="KXB254" s="3"/>
      <c r="KXC254" s="3"/>
      <c r="KXD254" s="3"/>
      <c r="KXE254" s="3"/>
      <c r="KXF254" s="3"/>
      <c r="KXG254" s="3"/>
      <c r="KXH254" s="3"/>
      <c r="KXI254" s="3"/>
      <c r="KXJ254" s="3"/>
      <c r="KXK254" s="3"/>
      <c r="KXL254" s="3"/>
      <c r="KXM254" s="3"/>
      <c r="KXN254" s="3"/>
      <c r="KXO254" s="3"/>
      <c r="KXP254" s="3"/>
      <c r="KXQ254" s="3"/>
      <c r="KXR254" s="3"/>
      <c r="KXS254" s="3"/>
      <c r="KXT254" s="3"/>
      <c r="KXU254" s="3"/>
      <c r="KXV254" s="3"/>
      <c r="KXW254" s="3"/>
      <c r="KXX254" s="3"/>
      <c r="KXY254" s="3"/>
      <c r="KXZ254" s="3"/>
      <c r="KYA254" s="3"/>
      <c r="KYB254" s="3"/>
      <c r="KYC254" s="3"/>
      <c r="KYD254" s="3"/>
      <c r="KYE254" s="3"/>
      <c r="KYF254" s="3"/>
      <c r="KYG254" s="3"/>
      <c r="KYH254" s="3"/>
      <c r="KYI254" s="3"/>
      <c r="KYJ254" s="3"/>
      <c r="KYK254" s="3"/>
      <c r="KYL254" s="3"/>
      <c r="KYM254" s="3"/>
      <c r="KYN254" s="3"/>
      <c r="KYO254" s="3"/>
      <c r="KYP254" s="3"/>
      <c r="KYQ254" s="3"/>
      <c r="KYR254" s="3"/>
      <c r="KYS254" s="3"/>
      <c r="KYT254" s="3"/>
      <c r="KYU254" s="3"/>
      <c r="KYV254" s="3"/>
      <c r="KYW254" s="3"/>
      <c r="KYX254" s="3"/>
      <c r="KYY254" s="3"/>
      <c r="KYZ254" s="3"/>
      <c r="KZA254" s="3"/>
      <c r="KZB254" s="3"/>
      <c r="KZC254" s="3"/>
      <c r="KZD254" s="3"/>
      <c r="KZE254" s="3"/>
      <c r="KZF254" s="3"/>
      <c r="KZG254" s="3"/>
      <c r="KZH254" s="3"/>
      <c r="KZI254" s="3"/>
      <c r="KZJ254" s="3"/>
      <c r="KZK254" s="3"/>
      <c r="KZL254" s="3"/>
      <c r="KZM254" s="3"/>
      <c r="KZN254" s="3"/>
      <c r="KZO254" s="3"/>
      <c r="KZP254" s="3"/>
      <c r="KZQ254" s="3"/>
      <c r="KZR254" s="3"/>
      <c r="KZS254" s="3"/>
      <c r="KZT254" s="3"/>
      <c r="KZU254" s="3"/>
      <c r="KZV254" s="3"/>
      <c r="KZW254" s="3"/>
      <c r="KZX254" s="3"/>
      <c r="KZY254" s="3"/>
      <c r="KZZ254" s="3"/>
      <c r="LAA254" s="3"/>
      <c r="LAB254" s="3"/>
      <c r="LAC254" s="3"/>
      <c r="LAD254" s="3"/>
      <c r="LAE254" s="3"/>
      <c r="LAF254" s="3"/>
      <c r="LAG254" s="3"/>
      <c r="LAH254" s="3"/>
      <c r="LAI254" s="3"/>
      <c r="LAJ254" s="3"/>
      <c r="LAK254" s="3"/>
      <c r="LAL254" s="3"/>
      <c r="LAM254" s="3"/>
      <c r="LAN254" s="3"/>
      <c r="LAO254" s="3"/>
      <c r="LAP254" s="3"/>
      <c r="LAQ254" s="3"/>
      <c r="LAR254" s="3"/>
      <c r="LAS254" s="3"/>
      <c r="LAT254" s="3"/>
      <c r="LAU254" s="3"/>
      <c r="LAV254" s="3"/>
      <c r="LAW254" s="3"/>
      <c r="LAX254" s="3"/>
      <c r="LAY254" s="3"/>
      <c r="LAZ254" s="3"/>
      <c r="LBA254" s="3"/>
      <c r="LBB254" s="3"/>
      <c r="LBC254" s="3"/>
      <c r="LBD254" s="3"/>
      <c r="LBE254" s="3"/>
      <c r="LBF254" s="3"/>
      <c r="LBG254" s="3"/>
      <c r="LBH254" s="3"/>
      <c r="LBI254" s="3"/>
      <c r="LBJ254" s="3"/>
      <c r="LBK254" s="3"/>
      <c r="LBL254" s="3"/>
      <c r="LBM254" s="3"/>
      <c r="LBN254" s="3"/>
      <c r="LBO254" s="3"/>
      <c r="LBP254" s="3"/>
      <c r="LBQ254" s="3"/>
      <c r="LBR254" s="3"/>
      <c r="LBS254" s="3"/>
      <c r="LBT254" s="3"/>
      <c r="LBU254" s="3"/>
      <c r="LBV254" s="3"/>
      <c r="LBW254" s="3"/>
      <c r="LBX254" s="3"/>
      <c r="LBY254" s="3"/>
      <c r="LBZ254" s="3"/>
      <c r="LCA254" s="3"/>
      <c r="LCB254" s="3"/>
      <c r="LCC254" s="3"/>
      <c r="LCD254" s="3"/>
      <c r="LCE254" s="3"/>
      <c r="LCF254" s="3"/>
      <c r="LCG254" s="3"/>
      <c r="LCH254" s="3"/>
      <c r="LCI254" s="3"/>
      <c r="LCJ254" s="3"/>
      <c r="LCK254" s="3"/>
      <c r="LCL254" s="3"/>
      <c r="LCM254" s="3"/>
      <c r="LCN254" s="3"/>
      <c r="LCO254" s="3"/>
      <c r="LCP254" s="3"/>
      <c r="LCQ254" s="3"/>
      <c r="LCR254" s="3"/>
      <c r="LCS254" s="3"/>
      <c r="LCT254" s="3"/>
      <c r="LCU254" s="3"/>
      <c r="LCV254" s="3"/>
      <c r="LCW254" s="3"/>
      <c r="LCX254" s="3"/>
      <c r="LCY254" s="3"/>
      <c r="LCZ254" s="3"/>
      <c r="LDA254" s="3"/>
      <c r="LDB254" s="3"/>
      <c r="LDC254" s="3"/>
      <c r="LDD254" s="3"/>
      <c r="LDE254" s="3"/>
      <c r="LDF254" s="3"/>
      <c r="LDG254" s="3"/>
      <c r="LDH254" s="3"/>
      <c r="LDI254" s="3"/>
      <c r="LDJ254" s="3"/>
      <c r="LDK254" s="3"/>
      <c r="LDL254" s="3"/>
      <c r="LDM254" s="3"/>
      <c r="LDN254" s="3"/>
      <c r="LDO254" s="3"/>
      <c r="LDP254" s="3"/>
      <c r="LDQ254" s="3"/>
      <c r="LDR254" s="3"/>
      <c r="LDS254" s="3"/>
      <c r="LDT254" s="3"/>
      <c r="LDU254" s="3"/>
      <c r="LDV254" s="3"/>
      <c r="LDW254" s="3"/>
      <c r="LDX254" s="3"/>
      <c r="LDY254" s="3"/>
      <c r="LDZ254" s="3"/>
      <c r="LEA254" s="3"/>
      <c r="LEB254" s="3"/>
      <c r="LEC254" s="3"/>
      <c r="LED254" s="3"/>
      <c r="LEE254" s="3"/>
      <c r="LEF254" s="3"/>
      <c r="LEG254" s="3"/>
      <c r="LEH254" s="3"/>
      <c r="LEI254" s="3"/>
      <c r="LEJ254" s="3"/>
      <c r="LEK254" s="3"/>
      <c r="LEL254" s="3"/>
      <c r="LEM254" s="3"/>
      <c r="LEN254" s="3"/>
      <c r="LEO254" s="3"/>
      <c r="LEP254" s="3"/>
      <c r="LEQ254" s="3"/>
      <c r="LER254" s="3"/>
      <c r="LES254" s="3"/>
      <c r="LET254" s="3"/>
      <c r="LEU254" s="3"/>
      <c r="LEV254" s="3"/>
      <c r="LEW254" s="3"/>
      <c r="LEX254" s="3"/>
      <c r="LEY254" s="3"/>
      <c r="LEZ254" s="3"/>
      <c r="LFA254" s="3"/>
      <c r="LFB254" s="3"/>
      <c r="LFC254" s="3"/>
      <c r="LFD254" s="3"/>
      <c r="LFE254" s="3"/>
      <c r="LFF254" s="3"/>
      <c r="LFG254" s="3"/>
      <c r="LFH254" s="3"/>
      <c r="LFI254" s="3"/>
      <c r="LFJ254" s="3"/>
      <c r="LFK254" s="3"/>
      <c r="LFL254" s="3"/>
      <c r="LFM254" s="3"/>
      <c r="LFN254" s="3"/>
      <c r="LFO254" s="3"/>
      <c r="LFP254" s="3"/>
      <c r="LFQ254" s="3"/>
      <c r="LFR254" s="3"/>
      <c r="LFS254" s="3"/>
      <c r="LFT254" s="3"/>
      <c r="LFU254" s="3"/>
      <c r="LFV254" s="3"/>
      <c r="LFW254" s="3"/>
      <c r="LFX254" s="3"/>
      <c r="LFY254" s="3"/>
      <c r="LFZ254" s="3"/>
      <c r="LGA254" s="3"/>
      <c r="LGB254" s="3"/>
      <c r="LGC254" s="3"/>
      <c r="LGD254" s="3"/>
      <c r="LGE254" s="3"/>
      <c r="LGF254" s="3"/>
      <c r="LGG254" s="3"/>
      <c r="LGH254" s="3"/>
      <c r="LGI254" s="3"/>
      <c r="LGJ254" s="3"/>
      <c r="LGK254" s="3"/>
      <c r="LGL254" s="3"/>
      <c r="LGM254" s="3"/>
      <c r="LGN254" s="3"/>
      <c r="LGO254" s="3"/>
      <c r="LGP254" s="3"/>
      <c r="LGQ254" s="3"/>
      <c r="LGR254" s="3"/>
      <c r="LGS254" s="3"/>
      <c r="LGT254" s="3"/>
      <c r="LGU254" s="3"/>
      <c r="LGV254" s="3"/>
      <c r="LGW254" s="3"/>
      <c r="LGX254" s="3"/>
      <c r="LGY254" s="3"/>
      <c r="LGZ254" s="3"/>
      <c r="LHA254" s="3"/>
      <c r="LHB254" s="3"/>
      <c r="LHC254" s="3"/>
      <c r="LHD254" s="3"/>
      <c r="LHE254" s="3"/>
      <c r="LHF254" s="3"/>
      <c r="LHG254" s="3"/>
      <c r="LHH254" s="3"/>
      <c r="LHI254" s="3"/>
      <c r="LHJ254" s="3"/>
      <c r="LHK254" s="3"/>
      <c r="LHL254" s="3"/>
      <c r="LHM254" s="3"/>
      <c r="LHN254" s="3"/>
      <c r="LHO254" s="3"/>
      <c r="LHP254" s="3"/>
      <c r="LHQ254" s="3"/>
      <c r="LHR254" s="3"/>
      <c r="LHS254" s="3"/>
      <c r="LHT254" s="3"/>
      <c r="LHU254" s="3"/>
      <c r="LHV254" s="3"/>
      <c r="LHW254" s="3"/>
      <c r="LHX254" s="3"/>
      <c r="LHY254" s="3"/>
      <c r="LHZ254" s="3"/>
      <c r="LIA254" s="3"/>
      <c r="LIB254" s="3"/>
      <c r="LIC254" s="3"/>
      <c r="LID254" s="3"/>
      <c r="LIE254" s="3"/>
      <c r="LIF254" s="3"/>
      <c r="LIG254" s="3"/>
      <c r="LIH254" s="3"/>
      <c r="LII254" s="3"/>
      <c r="LIJ254" s="3"/>
      <c r="LIK254" s="3"/>
      <c r="LIL254" s="3"/>
      <c r="LIM254" s="3"/>
      <c r="LIN254" s="3"/>
      <c r="LIO254" s="3"/>
      <c r="LIP254" s="3"/>
      <c r="LIQ254" s="3"/>
      <c r="LIR254" s="3"/>
      <c r="LIS254" s="3"/>
      <c r="LIT254" s="3"/>
      <c r="LIU254" s="3"/>
      <c r="LIV254" s="3"/>
      <c r="LIW254" s="3"/>
      <c r="LIX254" s="3"/>
      <c r="LIY254" s="3"/>
      <c r="LIZ254" s="3"/>
      <c r="LJA254" s="3"/>
      <c r="LJB254" s="3"/>
      <c r="LJC254" s="3"/>
      <c r="LJD254" s="3"/>
      <c r="LJE254" s="3"/>
      <c r="LJF254" s="3"/>
      <c r="LJG254" s="3"/>
      <c r="LJH254" s="3"/>
      <c r="LJI254" s="3"/>
      <c r="LJJ254" s="3"/>
      <c r="LJK254" s="3"/>
      <c r="LJL254" s="3"/>
      <c r="LJM254" s="3"/>
      <c r="LJN254" s="3"/>
      <c r="LJO254" s="3"/>
      <c r="LJP254" s="3"/>
      <c r="LJQ254" s="3"/>
      <c r="LJR254" s="3"/>
      <c r="LJS254" s="3"/>
      <c r="LJT254" s="3"/>
      <c r="LJU254" s="3"/>
      <c r="LJV254" s="3"/>
      <c r="LJW254" s="3"/>
      <c r="LJX254" s="3"/>
      <c r="LJY254" s="3"/>
      <c r="LJZ254" s="3"/>
      <c r="LKA254" s="3"/>
      <c r="LKB254" s="3"/>
      <c r="LKC254" s="3"/>
      <c r="LKD254" s="3"/>
      <c r="LKE254" s="3"/>
      <c r="LKF254" s="3"/>
      <c r="LKG254" s="3"/>
      <c r="LKH254" s="3"/>
      <c r="LKI254" s="3"/>
      <c r="LKJ254" s="3"/>
      <c r="LKK254" s="3"/>
      <c r="LKL254" s="3"/>
      <c r="LKM254" s="3"/>
      <c r="LKN254" s="3"/>
      <c r="LKO254" s="3"/>
      <c r="LKP254" s="3"/>
      <c r="LKQ254" s="3"/>
      <c r="LKR254" s="3"/>
      <c r="LKS254" s="3"/>
      <c r="LKT254" s="3"/>
      <c r="LKU254" s="3"/>
      <c r="LKV254" s="3"/>
      <c r="LKW254" s="3"/>
      <c r="LKX254" s="3"/>
      <c r="LKY254" s="3"/>
      <c r="LKZ254" s="3"/>
      <c r="LLA254" s="3"/>
      <c r="LLB254" s="3"/>
      <c r="LLC254" s="3"/>
      <c r="LLD254" s="3"/>
      <c r="LLE254" s="3"/>
      <c r="LLF254" s="3"/>
      <c r="LLG254" s="3"/>
      <c r="LLH254" s="3"/>
      <c r="LLI254" s="3"/>
      <c r="LLJ254" s="3"/>
      <c r="LLK254" s="3"/>
      <c r="LLL254" s="3"/>
      <c r="LLM254" s="3"/>
      <c r="LLN254" s="3"/>
      <c r="LLO254" s="3"/>
      <c r="LLP254" s="3"/>
      <c r="LLQ254" s="3"/>
      <c r="LLR254" s="3"/>
      <c r="LLS254" s="3"/>
      <c r="LLT254" s="3"/>
      <c r="LLU254" s="3"/>
      <c r="LLV254" s="3"/>
      <c r="LLW254" s="3"/>
      <c r="LLX254" s="3"/>
      <c r="LLY254" s="3"/>
      <c r="LLZ254" s="3"/>
      <c r="LMA254" s="3"/>
      <c r="LMB254" s="3"/>
      <c r="LMC254" s="3"/>
      <c r="LMD254" s="3"/>
      <c r="LME254" s="3"/>
      <c r="LMF254" s="3"/>
      <c r="LMG254" s="3"/>
      <c r="LMH254" s="3"/>
      <c r="LMI254" s="3"/>
      <c r="LMJ254" s="3"/>
      <c r="LMK254" s="3"/>
      <c r="LML254" s="3"/>
      <c r="LMM254" s="3"/>
      <c r="LMN254" s="3"/>
      <c r="LMO254" s="3"/>
      <c r="LMP254" s="3"/>
      <c r="LMQ254" s="3"/>
      <c r="LMR254" s="3"/>
      <c r="LMS254" s="3"/>
      <c r="LMT254" s="3"/>
      <c r="LMU254" s="3"/>
      <c r="LMV254" s="3"/>
      <c r="LMW254" s="3"/>
      <c r="LMX254" s="3"/>
      <c r="LMY254" s="3"/>
      <c r="LMZ254" s="3"/>
      <c r="LNA254" s="3"/>
      <c r="LNB254" s="3"/>
      <c r="LNC254" s="3"/>
      <c r="LND254" s="3"/>
      <c r="LNE254" s="3"/>
      <c r="LNF254" s="3"/>
      <c r="LNG254" s="3"/>
      <c r="LNH254" s="3"/>
      <c r="LNI254" s="3"/>
      <c r="LNJ254" s="3"/>
      <c r="LNK254" s="3"/>
      <c r="LNL254" s="3"/>
      <c r="LNM254" s="3"/>
      <c r="LNN254" s="3"/>
      <c r="LNO254" s="3"/>
      <c r="LNP254" s="3"/>
      <c r="LNQ254" s="3"/>
      <c r="LNR254" s="3"/>
      <c r="LNS254" s="3"/>
      <c r="LNT254" s="3"/>
      <c r="LNU254" s="3"/>
      <c r="LNV254" s="3"/>
      <c r="LNW254" s="3"/>
      <c r="LNX254" s="3"/>
      <c r="LNY254" s="3"/>
      <c r="LNZ254" s="3"/>
      <c r="LOA254" s="3"/>
      <c r="LOB254" s="3"/>
      <c r="LOC254" s="3"/>
      <c r="LOD254" s="3"/>
      <c r="LOE254" s="3"/>
      <c r="LOF254" s="3"/>
      <c r="LOG254" s="3"/>
      <c r="LOH254" s="3"/>
      <c r="LOI254" s="3"/>
      <c r="LOJ254" s="3"/>
      <c r="LOK254" s="3"/>
      <c r="LOL254" s="3"/>
      <c r="LOM254" s="3"/>
      <c r="LON254" s="3"/>
      <c r="LOO254" s="3"/>
      <c r="LOP254" s="3"/>
      <c r="LOQ254" s="3"/>
      <c r="LOR254" s="3"/>
      <c r="LOS254" s="3"/>
      <c r="LOT254" s="3"/>
      <c r="LOU254" s="3"/>
      <c r="LOV254" s="3"/>
      <c r="LOW254" s="3"/>
      <c r="LOX254" s="3"/>
      <c r="LOY254" s="3"/>
      <c r="LOZ254" s="3"/>
      <c r="LPA254" s="3"/>
      <c r="LPB254" s="3"/>
      <c r="LPC254" s="3"/>
      <c r="LPD254" s="3"/>
      <c r="LPE254" s="3"/>
      <c r="LPF254" s="3"/>
      <c r="LPG254" s="3"/>
      <c r="LPH254" s="3"/>
      <c r="LPI254" s="3"/>
      <c r="LPJ254" s="3"/>
      <c r="LPK254" s="3"/>
      <c r="LPL254" s="3"/>
      <c r="LPM254" s="3"/>
      <c r="LPN254" s="3"/>
      <c r="LPO254" s="3"/>
      <c r="LPP254" s="3"/>
      <c r="LPQ254" s="3"/>
      <c r="LPR254" s="3"/>
      <c r="LPS254" s="3"/>
      <c r="LPT254" s="3"/>
      <c r="LPU254" s="3"/>
      <c r="LPV254" s="3"/>
      <c r="LPW254" s="3"/>
      <c r="LPX254" s="3"/>
      <c r="LPY254" s="3"/>
      <c r="LPZ254" s="3"/>
      <c r="LQA254" s="3"/>
      <c r="LQB254" s="3"/>
      <c r="LQC254" s="3"/>
      <c r="LQD254" s="3"/>
      <c r="LQE254" s="3"/>
      <c r="LQF254" s="3"/>
      <c r="LQG254" s="3"/>
      <c r="LQH254" s="3"/>
      <c r="LQI254" s="3"/>
      <c r="LQJ254" s="3"/>
      <c r="LQK254" s="3"/>
      <c r="LQL254" s="3"/>
      <c r="LQM254" s="3"/>
      <c r="LQN254" s="3"/>
      <c r="LQO254" s="3"/>
      <c r="LQP254" s="3"/>
      <c r="LQQ254" s="3"/>
      <c r="LQR254" s="3"/>
      <c r="LQS254" s="3"/>
      <c r="LQT254" s="3"/>
      <c r="LQU254" s="3"/>
      <c r="LQV254" s="3"/>
      <c r="LQW254" s="3"/>
      <c r="LQX254" s="3"/>
      <c r="LQY254" s="3"/>
      <c r="LQZ254" s="3"/>
      <c r="LRA254" s="3"/>
      <c r="LRB254" s="3"/>
      <c r="LRC254" s="3"/>
      <c r="LRD254" s="3"/>
      <c r="LRE254" s="3"/>
      <c r="LRF254" s="3"/>
      <c r="LRG254" s="3"/>
      <c r="LRH254" s="3"/>
      <c r="LRI254" s="3"/>
      <c r="LRJ254" s="3"/>
      <c r="LRK254" s="3"/>
      <c r="LRL254" s="3"/>
      <c r="LRM254" s="3"/>
      <c r="LRN254" s="3"/>
      <c r="LRO254" s="3"/>
      <c r="LRP254" s="3"/>
      <c r="LRQ254" s="3"/>
      <c r="LRR254" s="3"/>
      <c r="LRS254" s="3"/>
      <c r="LRT254" s="3"/>
      <c r="LRU254" s="3"/>
      <c r="LRV254" s="3"/>
      <c r="LRW254" s="3"/>
      <c r="LRX254" s="3"/>
      <c r="LRY254" s="3"/>
      <c r="LRZ254" s="3"/>
      <c r="LSA254" s="3"/>
      <c r="LSB254" s="3"/>
      <c r="LSC254" s="3"/>
      <c r="LSD254" s="3"/>
      <c r="LSE254" s="3"/>
      <c r="LSF254" s="3"/>
      <c r="LSG254" s="3"/>
      <c r="LSH254" s="3"/>
      <c r="LSI254" s="3"/>
      <c r="LSJ254" s="3"/>
      <c r="LSK254" s="3"/>
      <c r="LSL254" s="3"/>
      <c r="LSM254" s="3"/>
      <c r="LSN254" s="3"/>
      <c r="LSO254" s="3"/>
      <c r="LSP254" s="3"/>
      <c r="LSQ254" s="3"/>
      <c r="LSR254" s="3"/>
      <c r="LSS254" s="3"/>
      <c r="LST254" s="3"/>
      <c r="LSU254" s="3"/>
      <c r="LSV254" s="3"/>
      <c r="LSW254" s="3"/>
      <c r="LSX254" s="3"/>
      <c r="LSY254" s="3"/>
      <c r="LSZ254" s="3"/>
      <c r="LTA254" s="3"/>
      <c r="LTB254" s="3"/>
      <c r="LTC254" s="3"/>
      <c r="LTD254" s="3"/>
      <c r="LTE254" s="3"/>
      <c r="LTF254" s="3"/>
      <c r="LTG254" s="3"/>
      <c r="LTH254" s="3"/>
      <c r="LTI254" s="3"/>
      <c r="LTJ254" s="3"/>
      <c r="LTK254" s="3"/>
      <c r="LTL254" s="3"/>
      <c r="LTM254" s="3"/>
      <c r="LTN254" s="3"/>
      <c r="LTO254" s="3"/>
      <c r="LTP254" s="3"/>
      <c r="LTQ254" s="3"/>
      <c r="LTR254" s="3"/>
      <c r="LTS254" s="3"/>
      <c r="LTT254" s="3"/>
      <c r="LTU254" s="3"/>
      <c r="LTV254" s="3"/>
      <c r="LTW254" s="3"/>
      <c r="LTX254" s="3"/>
      <c r="LTY254" s="3"/>
      <c r="LTZ254" s="3"/>
      <c r="LUA254" s="3"/>
      <c r="LUB254" s="3"/>
      <c r="LUC254" s="3"/>
      <c r="LUD254" s="3"/>
      <c r="LUE254" s="3"/>
      <c r="LUF254" s="3"/>
      <c r="LUG254" s="3"/>
      <c r="LUH254" s="3"/>
      <c r="LUI254" s="3"/>
      <c r="LUJ254" s="3"/>
      <c r="LUK254" s="3"/>
      <c r="LUL254" s="3"/>
      <c r="LUM254" s="3"/>
      <c r="LUN254" s="3"/>
      <c r="LUO254" s="3"/>
      <c r="LUP254" s="3"/>
      <c r="LUQ254" s="3"/>
      <c r="LUR254" s="3"/>
      <c r="LUS254" s="3"/>
      <c r="LUT254" s="3"/>
      <c r="LUU254" s="3"/>
      <c r="LUV254" s="3"/>
      <c r="LUW254" s="3"/>
      <c r="LUX254" s="3"/>
      <c r="LUY254" s="3"/>
      <c r="LUZ254" s="3"/>
      <c r="LVA254" s="3"/>
      <c r="LVB254" s="3"/>
      <c r="LVC254" s="3"/>
      <c r="LVD254" s="3"/>
      <c r="LVE254" s="3"/>
      <c r="LVF254" s="3"/>
      <c r="LVG254" s="3"/>
      <c r="LVH254" s="3"/>
      <c r="LVI254" s="3"/>
      <c r="LVJ254" s="3"/>
      <c r="LVK254" s="3"/>
      <c r="LVL254" s="3"/>
      <c r="LVM254" s="3"/>
      <c r="LVN254" s="3"/>
      <c r="LVO254" s="3"/>
      <c r="LVP254" s="3"/>
      <c r="LVQ254" s="3"/>
      <c r="LVR254" s="3"/>
      <c r="LVS254" s="3"/>
      <c r="LVT254" s="3"/>
      <c r="LVU254" s="3"/>
      <c r="LVV254" s="3"/>
      <c r="LVW254" s="3"/>
      <c r="LVX254" s="3"/>
      <c r="LVY254" s="3"/>
      <c r="LVZ254" s="3"/>
      <c r="LWA254" s="3"/>
      <c r="LWB254" s="3"/>
      <c r="LWC254" s="3"/>
      <c r="LWD254" s="3"/>
      <c r="LWE254" s="3"/>
      <c r="LWF254" s="3"/>
      <c r="LWG254" s="3"/>
      <c r="LWH254" s="3"/>
      <c r="LWI254" s="3"/>
      <c r="LWJ254" s="3"/>
      <c r="LWK254" s="3"/>
      <c r="LWL254" s="3"/>
      <c r="LWM254" s="3"/>
      <c r="LWN254" s="3"/>
      <c r="LWO254" s="3"/>
      <c r="LWP254" s="3"/>
      <c r="LWQ254" s="3"/>
      <c r="LWR254" s="3"/>
      <c r="LWS254" s="3"/>
      <c r="LWT254" s="3"/>
      <c r="LWU254" s="3"/>
      <c r="LWV254" s="3"/>
      <c r="LWW254" s="3"/>
      <c r="LWX254" s="3"/>
      <c r="LWY254" s="3"/>
      <c r="LWZ254" s="3"/>
      <c r="LXA254" s="3"/>
      <c r="LXB254" s="3"/>
      <c r="LXC254" s="3"/>
      <c r="LXD254" s="3"/>
      <c r="LXE254" s="3"/>
      <c r="LXF254" s="3"/>
      <c r="LXG254" s="3"/>
      <c r="LXH254" s="3"/>
      <c r="LXI254" s="3"/>
      <c r="LXJ254" s="3"/>
      <c r="LXK254" s="3"/>
      <c r="LXL254" s="3"/>
      <c r="LXM254" s="3"/>
      <c r="LXN254" s="3"/>
      <c r="LXO254" s="3"/>
      <c r="LXP254" s="3"/>
      <c r="LXQ254" s="3"/>
      <c r="LXR254" s="3"/>
      <c r="LXS254" s="3"/>
      <c r="LXT254" s="3"/>
      <c r="LXU254" s="3"/>
      <c r="LXV254" s="3"/>
      <c r="LXW254" s="3"/>
      <c r="LXX254" s="3"/>
      <c r="LXY254" s="3"/>
      <c r="LXZ254" s="3"/>
      <c r="LYA254" s="3"/>
      <c r="LYB254" s="3"/>
      <c r="LYC254" s="3"/>
      <c r="LYD254" s="3"/>
      <c r="LYE254" s="3"/>
      <c r="LYF254" s="3"/>
      <c r="LYG254" s="3"/>
      <c r="LYH254" s="3"/>
      <c r="LYI254" s="3"/>
      <c r="LYJ254" s="3"/>
      <c r="LYK254" s="3"/>
      <c r="LYL254" s="3"/>
      <c r="LYM254" s="3"/>
      <c r="LYN254" s="3"/>
      <c r="LYO254" s="3"/>
      <c r="LYP254" s="3"/>
      <c r="LYQ254" s="3"/>
      <c r="LYR254" s="3"/>
      <c r="LYS254" s="3"/>
      <c r="LYT254" s="3"/>
      <c r="LYU254" s="3"/>
      <c r="LYV254" s="3"/>
      <c r="LYW254" s="3"/>
      <c r="LYX254" s="3"/>
      <c r="LYY254" s="3"/>
      <c r="LYZ254" s="3"/>
      <c r="LZA254" s="3"/>
      <c r="LZB254" s="3"/>
      <c r="LZC254" s="3"/>
      <c r="LZD254" s="3"/>
      <c r="LZE254" s="3"/>
      <c r="LZF254" s="3"/>
      <c r="LZG254" s="3"/>
      <c r="LZH254" s="3"/>
      <c r="LZI254" s="3"/>
      <c r="LZJ254" s="3"/>
      <c r="LZK254" s="3"/>
      <c r="LZL254" s="3"/>
      <c r="LZM254" s="3"/>
      <c r="LZN254" s="3"/>
      <c r="LZO254" s="3"/>
      <c r="LZP254" s="3"/>
      <c r="LZQ254" s="3"/>
      <c r="LZR254" s="3"/>
      <c r="LZS254" s="3"/>
      <c r="LZT254" s="3"/>
      <c r="LZU254" s="3"/>
      <c r="LZV254" s="3"/>
      <c r="LZW254" s="3"/>
      <c r="LZX254" s="3"/>
      <c r="LZY254" s="3"/>
      <c r="LZZ254" s="3"/>
      <c r="MAA254" s="3"/>
      <c r="MAB254" s="3"/>
      <c r="MAC254" s="3"/>
      <c r="MAD254" s="3"/>
      <c r="MAE254" s="3"/>
      <c r="MAF254" s="3"/>
      <c r="MAG254" s="3"/>
      <c r="MAH254" s="3"/>
      <c r="MAI254" s="3"/>
      <c r="MAJ254" s="3"/>
      <c r="MAK254" s="3"/>
      <c r="MAL254" s="3"/>
      <c r="MAM254" s="3"/>
      <c r="MAN254" s="3"/>
      <c r="MAO254" s="3"/>
      <c r="MAP254" s="3"/>
      <c r="MAQ254" s="3"/>
      <c r="MAR254" s="3"/>
      <c r="MAS254" s="3"/>
      <c r="MAT254" s="3"/>
      <c r="MAU254" s="3"/>
      <c r="MAV254" s="3"/>
      <c r="MAW254" s="3"/>
      <c r="MAX254" s="3"/>
      <c r="MAY254" s="3"/>
      <c r="MAZ254" s="3"/>
      <c r="MBA254" s="3"/>
      <c r="MBB254" s="3"/>
      <c r="MBC254" s="3"/>
      <c r="MBD254" s="3"/>
      <c r="MBE254" s="3"/>
      <c r="MBF254" s="3"/>
      <c r="MBG254" s="3"/>
      <c r="MBH254" s="3"/>
      <c r="MBI254" s="3"/>
      <c r="MBJ254" s="3"/>
      <c r="MBK254" s="3"/>
      <c r="MBL254" s="3"/>
      <c r="MBM254" s="3"/>
      <c r="MBN254" s="3"/>
      <c r="MBO254" s="3"/>
      <c r="MBP254" s="3"/>
      <c r="MBQ254" s="3"/>
      <c r="MBR254" s="3"/>
      <c r="MBS254" s="3"/>
      <c r="MBT254" s="3"/>
      <c r="MBU254" s="3"/>
      <c r="MBV254" s="3"/>
      <c r="MBW254" s="3"/>
      <c r="MBX254" s="3"/>
      <c r="MBY254" s="3"/>
      <c r="MBZ254" s="3"/>
      <c r="MCA254" s="3"/>
      <c r="MCB254" s="3"/>
      <c r="MCC254" s="3"/>
      <c r="MCD254" s="3"/>
      <c r="MCE254" s="3"/>
      <c r="MCF254" s="3"/>
      <c r="MCG254" s="3"/>
      <c r="MCH254" s="3"/>
      <c r="MCI254" s="3"/>
      <c r="MCJ254" s="3"/>
      <c r="MCK254" s="3"/>
      <c r="MCL254" s="3"/>
      <c r="MCM254" s="3"/>
      <c r="MCN254" s="3"/>
      <c r="MCO254" s="3"/>
      <c r="MCP254" s="3"/>
      <c r="MCQ254" s="3"/>
      <c r="MCR254" s="3"/>
      <c r="MCS254" s="3"/>
      <c r="MCT254" s="3"/>
      <c r="MCU254" s="3"/>
      <c r="MCV254" s="3"/>
      <c r="MCW254" s="3"/>
      <c r="MCX254" s="3"/>
      <c r="MCY254" s="3"/>
      <c r="MCZ254" s="3"/>
      <c r="MDA254" s="3"/>
      <c r="MDB254" s="3"/>
      <c r="MDC254" s="3"/>
      <c r="MDD254" s="3"/>
      <c r="MDE254" s="3"/>
      <c r="MDF254" s="3"/>
      <c r="MDG254" s="3"/>
      <c r="MDH254" s="3"/>
      <c r="MDI254" s="3"/>
      <c r="MDJ254" s="3"/>
      <c r="MDK254" s="3"/>
      <c r="MDL254" s="3"/>
      <c r="MDM254" s="3"/>
      <c r="MDN254" s="3"/>
      <c r="MDO254" s="3"/>
      <c r="MDP254" s="3"/>
      <c r="MDQ254" s="3"/>
      <c r="MDR254" s="3"/>
      <c r="MDS254" s="3"/>
      <c r="MDT254" s="3"/>
      <c r="MDU254" s="3"/>
      <c r="MDV254" s="3"/>
      <c r="MDW254" s="3"/>
      <c r="MDX254" s="3"/>
      <c r="MDY254" s="3"/>
      <c r="MDZ254" s="3"/>
      <c r="MEA254" s="3"/>
      <c r="MEB254" s="3"/>
      <c r="MEC254" s="3"/>
      <c r="MED254" s="3"/>
      <c r="MEE254" s="3"/>
      <c r="MEF254" s="3"/>
      <c r="MEG254" s="3"/>
      <c r="MEH254" s="3"/>
      <c r="MEI254" s="3"/>
      <c r="MEJ254" s="3"/>
      <c r="MEK254" s="3"/>
      <c r="MEL254" s="3"/>
      <c r="MEM254" s="3"/>
      <c r="MEN254" s="3"/>
      <c r="MEO254" s="3"/>
      <c r="MEP254" s="3"/>
      <c r="MEQ254" s="3"/>
      <c r="MER254" s="3"/>
      <c r="MES254" s="3"/>
      <c r="MET254" s="3"/>
      <c r="MEU254" s="3"/>
      <c r="MEV254" s="3"/>
      <c r="MEW254" s="3"/>
      <c r="MEX254" s="3"/>
      <c r="MEY254" s="3"/>
      <c r="MEZ254" s="3"/>
      <c r="MFA254" s="3"/>
      <c r="MFB254" s="3"/>
      <c r="MFC254" s="3"/>
      <c r="MFD254" s="3"/>
      <c r="MFE254" s="3"/>
      <c r="MFF254" s="3"/>
      <c r="MFG254" s="3"/>
      <c r="MFH254" s="3"/>
      <c r="MFI254" s="3"/>
      <c r="MFJ254" s="3"/>
      <c r="MFK254" s="3"/>
      <c r="MFL254" s="3"/>
      <c r="MFM254" s="3"/>
      <c r="MFN254" s="3"/>
      <c r="MFO254" s="3"/>
      <c r="MFP254" s="3"/>
      <c r="MFQ254" s="3"/>
      <c r="MFR254" s="3"/>
      <c r="MFS254" s="3"/>
      <c r="MFT254" s="3"/>
      <c r="MFU254" s="3"/>
      <c r="MFV254" s="3"/>
      <c r="MFW254" s="3"/>
      <c r="MFX254" s="3"/>
      <c r="MFY254" s="3"/>
      <c r="MFZ254" s="3"/>
      <c r="MGA254" s="3"/>
      <c r="MGB254" s="3"/>
      <c r="MGC254" s="3"/>
      <c r="MGD254" s="3"/>
      <c r="MGE254" s="3"/>
      <c r="MGF254" s="3"/>
      <c r="MGG254" s="3"/>
      <c r="MGH254" s="3"/>
      <c r="MGI254" s="3"/>
      <c r="MGJ254" s="3"/>
      <c r="MGK254" s="3"/>
      <c r="MGL254" s="3"/>
      <c r="MGM254" s="3"/>
      <c r="MGN254" s="3"/>
      <c r="MGO254" s="3"/>
      <c r="MGP254" s="3"/>
      <c r="MGQ254" s="3"/>
      <c r="MGR254" s="3"/>
      <c r="MGS254" s="3"/>
      <c r="MGT254" s="3"/>
      <c r="MGU254" s="3"/>
      <c r="MGV254" s="3"/>
      <c r="MGW254" s="3"/>
      <c r="MGX254" s="3"/>
      <c r="MGY254" s="3"/>
      <c r="MGZ254" s="3"/>
      <c r="MHA254" s="3"/>
      <c r="MHB254" s="3"/>
      <c r="MHC254" s="3"/>
      <c r="MHD254" s="3"/>
      <c r="MHE254" s="3"/>
      <c r="MHF254" s="3"/>
      <c r="MHG254" s="3"/>
      <c r="MHH254" s="3"/>
      <c r="MHI254" s="3"/>
      <c r="MHJ254" s="3"/>
      <c r="MHK254" s="3"/>
      <c r="MHL254" s="3"/>
      <c r="MHM254" s="3"/>
      <c r="MHN254" s="3"/>
      <c r="MHO254" s="3"/>
      <c r="MHP254" s="3"/>
      <c r="MHQ254" s="3"/>
      <c r="MHR254" s="3"/>
      <c r="MHS254" s="3"/>
      <c r="MHT254" s="3"/>
      <c r="MHU254" s="3"/>
      <c r="MHV254" s="3"/>
      <c r="MHW254" s="3"/>
      <c r="MHX254" s="3"/>
      <c r="MHY254" s="3"/>
      <c r="MHZ254" s="3"/>
      <c r="MIA254" s="3"/>
      <c r="MIB254" s="3"/>
      <c r="MIC254" s="3"/>
      <c r="MID254" s="3"/>
      <c r="MIE254" s="3"/>
      <c r="MIF254" s="3"/>
      <c r="MIG254" s="3"/>
      <c r="MIH254" s="3"/>
      <c r="MII254" s="3"/>
      <c r="MIJ254" s="3"/>
      <c r="MIK254" s="3"/>
      <c r="MIL254" s="3"/>
      <c r="MIM254" s="3"/>
      <c r="MIN254" s="3"/>
      <c r="MIO254" s="3"/>
      <c r="MIP254" s="3"/>
      <c r="MIQ254" s="3"/>
      <c r="MIR254" s="3"/>
      <c r="MIS254" s="3"/>
      <c r="MIT254" s="3"/>
      <c r="MIU254" s="3"/>
      <c r="MIV254" s="3"/>
      <c r="MIW254" s="3"/>
      <c r="MIX254" s="3"/>
      <c r="MIY254" s="3"/>
      <c r="MIZ254" s="3"/>
      <c r="MJA254" s="3"/>
      <c r="MJB254" s="3"/>
      <c r="MJC254" s="3"/>
      <c r="MJD254" s="3"/>
      <c r="MJE254" s="3"/>
      <c r="MJF254" s="3"/>
      <c r="MJG254" s="3"/>
      <c r="MJH254" s="3"/>
      <c r="MJI254" s="3"/>
      <c r="MJJ254" s="3"/>
      <c r="MJK254" s="3"/>
      <c r="MJL254" s="3"/>
      <c r="MJM254" s="3"/>
      <c r="MJN254" s="3"/>
      <c r="MJO254" s="3"/>
      <c r="MJP254" s="3"/>
      <c r="MJQ254" s="3"/>
      <c r="MJR254" s="3"/>
      <c r="MJS254" s="3"/>
      <c r="MJT254" s="3"/>
      <c r="MJU254" s="3"/>
      <c r="MJV254" s="3"/>
      <c r="MJW254" s="3"/>
      <c r="MJX254" s="3"/>
      <c r="MJY254" s="3"/>
      <c r="MJZ254" s="3"/>
      <c r="MKA254" s="3"/>
      <c r="MKB254" s="3"/>
      <c r="MKC254" s="3"/>
      <c r="MKD254" s="3"/>
      <c r="MKE254" s="3"/>
      <c r="MKF254" s="3"/>
      <c r="MKG254" s="3"/>
      <c r="MKH254" s="3"/>
      <c r="MKI254" s="3"/>
      <c r="MKJ254" s="3"/>
      <c r="MKK254" s="3"/>
      <c r="MKL254" s="3"/>
      <c r="MKM254" s="3"/>
      <c r="MKN254" s="3"/>
      <c r="MKO254" s="3"/>
      <c r="MKP254" s="3"/>
      <c r="MKQ254" s="3"/>
      <c r="MKR254" s="3"/>
      <c r="MKS254" s="3"/>
      <c r="MKT254" s="3"/>
      <c r="MKU254" s="3"/>
      <c r="MKV254" s="3"/>
      <c r="MKW254" s="3"/>
      <c r="MKX254" s="3"/>
      <c r="MKY254" s="3"/>
      <c r="MKZ254" s="3"/>
      <c r="MLA254" s="3"/>
      <c r="MLB254" s="3"/>
      <c r="MLC254" s="3"/>
      <c r="MLD254" s="3"/>
      <c r="MLE254" s="3"/>
      <c r="MLF254" s="3"/>
      <c r="MLG254" s="3"/>
      <c r="MLH254" s="3"/>
      <c r="MLI254" s="3"/>
      <c r="MLJ254" s="3"/>
      <c r="MLK254" s="3"/>
      <c r="MLL254" s="3"/>
      <c r="MLM254" s="3"/>
      <c r="MLN254" s="3"/>
      <c r="MLO254" s="3"/>
      <c r="MLP254" s="3"/>
      <c r="MLQ254" s="3"/>
      <c r="MLR254" s="3"/>
      <c r="MLS254" s="3"/>
      <c r="MLT254" s="3"/>
      <c r="MLU254" s="3"/>
      <c r="MLV254" s="3"/>
      <c r="MLW254" s="3"/>
      <c r="MLX254" s="3"/>
      <c r="MLY254" s="3"/>
      <c r="MLZ254" s="3"/>
      <c r="MMA254" s="3"/>
      <c r="MMB254" s="3"/>
      <c r="MMC254" s="3"/>
      <c r="MMD254" s="3"/>
      <c r="MME254" s="3"/>
      <c r="MMF254" s="3"/>
      <c r="MMG254" s="3"/>
      <c r="MMH254" s="3"/>
      <c r="MMI254" s="3"/>
      <c r="MMJ254" s="3"/>
      <c r="MMK254" s="3"/>
      <c r="MML254" s="3"/>
      <c r="MMM254" s="3"/>
      <c r="MMN254" s="3"/>
      <c r="MMO254" s="3"/>
      <c r="MMP254" s="3"/>
      <c r="MMQ254" s="3"/>
      <c r="MMR254" s="3"/>
      <c r="MMS254" s="3"/>
      <c r="MMT254" s="3"/>
      <c r="MMU254" s="3"/>
      <c r="MMV254" s="3"/>
      <c r="MMW254" s="3"/>
      <c r="MMX254" s="3"/>
      <c r="MMY254" s="3"/>
      <c r="MMZ254" s="3"/>
      <c r="MNA254" s="3"/>
      <c r="MNB254" s="3"/>
      <c r="MNC254" s="3"/>
      <c r="MND254" s="3"/>
      <c r="MNE254" s="3"/>
      <c r="MNF254" s="3"/>
      <c r="MNG254" s="3"/>
      <c r="MNH254" s="3"/>
      <c r="MNI254" s="3"/>
      <c r="MNJ254" s="3"/>
      <c r="MNK254" s="3"/>
      <c r="MNL254" s="3"/>
      <c r="MNM254" s="3"/>
      <c r="MNN254" s="3"/>
      <c r="MNO254" s="3"/>
      <c r="MNP254" s="3"/>
      <c r="MNQ254" s="3"/>
      <c r="MNR254" s="3"/>
      <c r="MNS254" s="3"/>
      <c r="MNT254" s="3"/>
      <c r="MNU254" s="3"/>
      <c r="MNV254" s="3"/>
      <c r="MNW254" s="3"/>
      <c r="MNX254" s="3"/>
      <c r="MNY254" s="3"/>
      <c r="MNZ254" s="3"/>
      <c r="MOA254" s="3"/>
      <c r="MOB254" s="3"/>
      <c r="MOC254" s="3"/>
      <c r="MOD254" s="3"/>
      <c r="MOE254" s="3"/>
      <c r="MOF254" s="3"/>
      <c r="MOG254" s="3"/>
      <c r="MOH254" s="3"/>
      <c r="MOI254" s="3"/>
      <c r="MOJ254" s="3"/>
      <c r="MOK254" s="3"/>
      <c r="MOL254" s="3"/>
      <c r="MOM254" s="3"/>
      <c r="MON254" s="3"/>
      <c r="MOO254" s="3"/>
      <c r="MOP254" s="3"/>
      <c r="MOQ254" s="3"/>
      <c r="MOR254" s="3"/>
      <c r="MOS254" s="3"/>
      <c r="MOT254" s="3"/>
      <c r="MOU254" s="3"/>
      <c r="MOV254" s="3"/>
      <c r="MOW254" s="3"/>
      <c r="MOX254" s="3"/>
      <c r="MOY254" s="3"/>
      <c r="MOZ254" s="3"/>
      <c r="MPA254" s="3"/>
      <c r="MPB254" s="3"/>
      <c r="MPC254" s="3"/>
      <c r="MPD254" s="3"/>
      <c r="MPE254" s="3"/>
      <c r="MPF254" s="3"/>
      <c r="MPG254" s="3"/>
      <c r="MPH254" s="3"/>
      <c r="MPI254" s="3"/>
      <c r="MPJ254" s="3"/>
      <c r="MPK254" s="3"/>
      <c r="MPL254" s="3"/>
      <c r="MPM254" s="3"/>
      <c r="MPN254" s="3"/>
      <c r="MPO254" s="3"/>
      <c r="MPP254" s="3"/>
      <c r="MPQ254" s="3"/>
      <c r="MPR254" s="3"/>
      <c r="MPS254" s="3"/>
      <c r="MPT254" s="3"/>
      <c r="MPU254" s="3"/>
      <c r="MPV254" s="3"/>
      <c r="MPW254" s="3"/>
      <c r="MPX254" s="3"/>
      <c r="MPY254" s="3"/>
      <c r="MPZ254" s="3"/>
      <c r="MQA254" s="3"/>
      <c r="MQB254" s="3"/>
      <c r="MQC254" s="3"/>
      <c r="MQD254" s="3"/>
      <c r="MQE254" s="3"/>
      <c r="MQF254" s="3"/>
      <c r="MQG254" s="3"/>
      <c r="MQH254" s="3"/>
      <c r="MQI254" s="3"/>
      <c r="MQJ254" s="3"/>
      <c r="MQK254" s="3"/>
      <c r="MQL254" s="3"/>
      <c r="MQM254" s="3"/>
      <c r="MQN254" s="3"/>
      <c r="MQO254" s="3"/>
      <c r="MQP254" s="3"/>
      <c r="MQQ254" s="3"/>
      <c r="MQR254" s="3"/>
      <c r="MQS254" s="3"/>
      <c r="MQT254" s="3"/>
      <c r="MQU254" s="3"/>
      <c r="MQV254" s="3"/>
      <c r="MQW254" s="3"/>
      <c r="MQX254" s="3"/>
      <c r="MQY254" s="3"/>
      <c r="MQZ254" s="3"/>
      <c r="MRA254" s="3"/>
      <c r="MRB254" s="3"/>
      <c r="MRC254" s="3"/>
      <c r="MRD254" s="3"/>
      <c r="MRE254" s="3"/>
      <c r="MRF254" s="3"/>
      <c r="MRG254" s="3"/>
      <c r="MRH254" s="3"/>
      <c r="MRI254" s="3"/>
      <c r="MRJ254" s="3"/>
      <c r="MRK254" s="3"/>
      <c r="MRL254" s="3"/>
      <c r="MRM254" s="3"/>
      <c r="MRN254" s="3"/>
      <c r="MRO254" s="3"/>
      <c r="MRP254" s="3"/>
      <c r="MRQ254" s="3"/>
      <c r="MRR254" s="3"/>
      <c r="MRS254" s="3"/>
      <c r="MRT254" s="3"/>
      <c r="MRU254" s="3"/>
      <c r="MRV254" s="3"/>
      <c r="MRW254" s="3"/>
      <c r="MRX254" s="3"/>
      <c r="MRY254" s="3"/>
      <c r="MRZ254" s="3"/>
      <c r="MSA254" s="3"/>
      <c r="MSB254" s="3"/>
      <c r="MSC254" s="3"/>
      <c r="MSD254" s="3"/>
      <c r="MSE254" s="3"/>
      <c r="MSF254" s="3"/>
      <c r="MSG254" s="3"/>
      <c r="MSH254" s="3"/>
      <c r="MSI254" s="3"/>
      <c r="MSJ254" s="3"/>
      <c r="MSK254" s="3"/>
      <c r="MSL254" s="3"/>
      <c r="MSM254" s="3"/>
      <c r="MSN254" s="3"/>
      <c r="MSO254" s="3"/>
      <c r="MSP254" s="3"/>
      <c r="MSQ254" s="3"/>
      <c r="MSR254" s="3"/>
      <c r="MSS254" s="3"/>
      <c r="MST254" s="3"/>
      <c r="MSU254" s="3"/>
      <c r="MSV254" s="3"/>
      <c r="MSW254" s="3"/>
      <c r="MSX254" s="3"/>
      <c r="MSY254" s="3"/>
      <c r="MSZ254" s="3"/>
      <c r="MTA254" s="3"/>
      <c r="MTB254" s="3"/>
      <c r="MTC254" s="3"/>
      <c r="MTD254" s="3"/>
      <c r="MTE254" s="3"/>
      <c r="MTF254" s="3"/>
      <c r="MTG254" s="3"/>
      <c r="MTH254" s="3"/>
      <c r="MTI254" s="3"/>
      <c r="MTJ254" s="3"/>
      <c r="MTK254" s="3"/>
      <c r="MTL254" s="3"/>
      <c r="MTM254" s="3"/>
      <c r="MTN254" s="3"/>
      <c r="MTO254" s="3"/>
      <c r="MTP254" s="3"/>
      <c r="MTQ254" s="3"/>
      <c r="MTR254" s="3"/>
      <c r="MTS254" s="3"/>
      <c r="MTT254" s="3"/>
      <c r="MTU254" s="3"/>
      <c r="MTV254" s="3"/>
      <c r="MTW254" s="3"/>
      <c r="MTX254" s="3"/>
      <c r="MTY254" s="3"/>
      <c r="MTZ254" s="3"/>
      <c r="MUA254" s="3"/>
      <c r="MUB254" s="3"/>
      <c r="MUC254" s="3"/>
      <c r="MUD254" s="3"/>
      <c r="MUE254" s="3"/>
      <c r="MUF254" s="3"/>
      <c r="MUG254" s="3"/>
      <c r="MUH254" s="3"/>
      <c r="MUI254" s="3"/>
      <c r="MUJ254" s="3"/>
      <c r="MUK254" s="3"/>
      <c r="MUL254" s="3"/>
      <c r="MUM254" s="3"/>
      <c r="MUN254" s="3"/>
      <c r="MUO254" s="3"/>
      <c r="MUP254" s="3"/>
      <c r="MUQ254" s="3"/>
      <c r="MUR254" s="3"/>
      <c r="MUS254" s="3"/>
      <c r="MUT254" s="3"/>
      <c r="MUU254" s="3"/>
      <c r="MUV254" s="3"/>
      <c r="MUW254" s="3"/>
      <c r="MUX254" s="3"/>
      <c r="MUY254" s="3"/>
      <c r="MUZ254" s="3"/>
      <c r="MVA254" s="3"/>
      <c r="MVB254" s="3"/>
      <c r="MVC254" s="3"/>
      <c r="MVD254" s="3"/>
      <c r="MVE254" s="3"/>
      <c r="MVF254" s="3"/>
      <c r="MVG254" s="3"/>
      <c r="MVH254" s="3"/>
      <c r="MVI254" s="3"/>
      <c r="MVJ254" s="3"/>
      <c r="MVK254" s="3"/>
      <c r="MVL254" s="3"/>
      <c r="MVM254" s="3"/>
      <c r="MVN254" s="3"/>
      <c r="MVO254" s="3"/>
      <c r="MVP254" s="3"/>
      <c r="MVQ254" s="3"/>
      <c r="MVR254" s="3"/>
      <c r="MVS254" s="3"/>
      <c r="MVT254" s="3"/>
      <c r="MVU254" s="3"/>
      <c r="MVV254" s="3"/>
      <c r="MVW254" s="3"/>
      <c r="MVX254" s="3"/>
      <c r="MVY254" s="3"/>
      <c r="MVZ254" s="3"/>
      <c r="MWA254" s="3"/>
      <c r="MWB254" s="3"/>
      <c r="MWC254" s="3"/>
      <c r="MWD254" s="3"/>
      <c r="MWE254" s="3"/>
      <c r="MWF254" s="3"/>
      <c r="MWG254" s="3"/>
      <c r="MWH254" s="3"/>
      <c r="MWI254" s="3"/>
      <c r="MWJ254" s="3"/>
      <c r="MWK254" s="3"/>
      <c r="MWL254" s="3"/>
      <c r="MWM254" s="3"/>
      <c r="MWN254" s="3"/>
      <c r="MWO254" s="3"/>
      <c r="MWP254" s="3"/>
      <c r="MWQ254" s="3"/>
      <c r="MWR254" s="3"/>
      <c r="MWS254" s="3"/>
      <c r="MWT254" s="3"/>
      <c r="MWU254" s="3"/>
      <c r="MWV254" s="3"/>
      <c r="MWW254" s="3"/>
      <c r="MWX254" s="3"/>
      <c r="MWY254" s="3"/>
      <c r="MWZ254" s="3"/>
      <c r="MXA254" s="3"/>
      <c r="MXB254" s="3"/>
      <c r="MXC254" s="3"/>
      <c r="MXD254" s="3"/>
      <c r="MXE254" s="3"/>
      <c r="MXF254" s="3"/>
      <c r="MXG254" s="3"/>
      <c r="MXH254" s="3"/>
      <c r="MXI254" s="3"/>
      <c r="MXJ254" s="3"/>
      <c r="MXK254" s="3"/>
      <c r="MXL254" s="3"/>
      <c r="MXM254" s="3"/>
      <c r="MXN254" s="3"/>
      <c r="MXO254" s="3"/>
      <c r="MXP254" s="3"/>
      <c r="MXQ254" s="3"/>
      <c r="MXR254" s="3"/>
      <c r="MXS254" s="3"/>
      <c r="MXT254" s="3"/>
      <c r="MXU254" s="3"/>
      <c r="MXV254" s="3"/>
      <c r="MXW254" s="3"/>
      <c r="MXX254" s="3"/>
      <c r="MXY254" s="3"/>
      <c r="MXZ254" s="3"/>
      <c r="MYA254" s="3"/>
      <c r="MYB254" s="3"/>
      <c r="MYC254" s="3"/>
      <c r="MYD254" s="3"/>
      <c r="MYE254" s="3"/>
      <c r="MYF254" s="3"/>
      <c r="MYG254" s="3"/>
      <c r="MYH254" s="3"/>
      <c r="MYI254" s="3"/>
      <c r="MYJ254" s="3"/>
      <c r="MYK254" s="3"/>
      <c r="MYL254" s="3"/>
      <c r="MYM254" s="3"/>
      <c r="MYN254" s="3"/>
      <c r="MYO254" s="3"/>
      <c r="MYP254" s="3"/>
      <c r="MYQ254" s="3"/>
      <c r="MYR254" s="3"/>
      <c r="MYS254" s="3"/>
      <c r="MYT254" s="3"/>
      <c r="MYU254" s="3"/>
      <c r="MYV254" s="3"/>
      <c r="MYW254" s="3"/>
      <c r="MYX254" s="3"/>
      <c r="MYY254" s="3"/>
      <c r="MYZ254" s="3"/>
      <c r="MZA254" s="3"/>
      <c r="MZB254" s="3"/>
      <c r="MZC254" s="3"/>
      <c r="MZD254" s="3"/>
      <c r="MZE254" s="3"/>
      <c r="MZF254" s="3"/>
      <c r="MZG254" s="3"/>
      <c r="MZH254" s="3"/>
      <c r="MZI254" s="3"/>
      <c r="MZJ254" s="3"/>
      <c r="MZK254" s="3"/>
      <c r="MZL254" s="3"/>
      <c r="MZM254" s="3"/>
      <c r="MZN254" s="3"/>
      <c r="MZO254" s="3"/>
      <c r="MZP254" s="3"/>
      <c r="MZQ254" s="3"/>
      <c r="MZR254" s="3"/>
      <c r="MZS254" s="3"/>
      <c r="MZT254" s="3"/>
      <c r="MZU254" s="3"/>
      <c r="MZV254" s="3"/>
      <c r="MZW254" s="3"/>
      <c r="MZX254" s="3"/>
      <c r="MZY254" s="3"/>
      <c r="MZZ254" s="3"/>
      <c r="NAA254" s="3"/>
      <c r="NAB254" s="3"/>
      <c r="NAC254" s="3"/>
      <c r="NAD254" s="3"/>
      <c r="NAE254" s="3"/>
      <c r="NAF254" s="3"/>
      <c r="NAG254" s="3"/>
      <c r="NAH254" s="3"/>
      <c r="NAI254" s="3"/>
      <c r="NAJ254" s="3"/>
      <c r="NAK254" s="3"/>
      <c r="NAL254" s="3"/>
      <c r="NAM254" s="3"/>
      <c r="NAN254" s="3"/>
      <c r="NAO254" s="3"/>
      <c r="NAP254" s="3"/>
      <c r="NAQ254" s="3"/>
      <c r="NAR254" s="3"/>
      <c r="NAS254" s="3"/>
      <c r="NAT254" s="3"/>
      <c r="NAU254" s="3"/>
      <c r="NAV254" s="3"/>
      <c r="NAW254" s="3"/>
      <c r="NAX254" s="3"/>
      <c r="NAY254" s="3"/>
      <c r="NAZ254" s="3"/>
      <c r="NBA254" s="3"/>
      <c r="NBB254" s="3"/>
      <c r="NBC254" s="3"/>
      <c r="NBD254" s="3"/>
      <c r="NBE254" s="3"/>
      <c r="NBF254" s="3"/>
      <c r="NBG254" s="3"/>
      <c r="NBH254" s="3"/>
      <c r="NBI254" s="3"/>
      <c r="NBJ254" s="3"/>
      <c r="NBK254" s="3"/>
      <c r="NBL254" s="3"/>
      <c r="NBM254" s="3"/>
      <c r="NBN254" s="3"/>
      <c r="NBO254" s="3"/>
      <c r="NBP254" s="3"/>
      <c r="NBQ254" s="3"/>
      <c r="NBR254" s="3"/>
      <c r="NBS254" s="3"/>
      <c r="NBT254" s="3"/>
      <c r="NBU254" s="3"/>
      <c r="NBV254" s="3"/>
      <c r="NBW254" s="3"/>
      <c r="NBX254" s="3"/>
      <c r="NBY254" s="3"/>
      <c r="NBZ254" s="3"/>
      <c r="NCA254" s="3"/>
      <c r="NCB254" s="3"/>
      <c r="NCC254" s="3"/>
      <c r="NCD254" s="3"/>
      <c r="NCE254" s="3"/>
      <c r="NCF254" s="3"/>
      <c r="NCG254" s="3"/>
      <c r="NCH254" s="3"/>
      <c r="NCI254" s="3"/>
      <c r="NCJ254" s="3"/>
      <c r="NCK254" s="3"/>
      <c r="NCL254" s="3"/>
      <c r="NCM254" s="3"/>
      <c r="NCN254" s="3"/>
      <c r="NCO254" s="3"/>
      <c r="NCP254" s="3"/>
      <c r="NCQ254" s="3"/>
      <c r="NCR254" s="3"/>
      <c r="NCS254" s="3"/>
      <c r="NCT254" s="3"/>
      <c r="NCU254" s="3"/>
      <c r="NCV254" s="3"/>
      <c r="NCW254" s="3"/>
      <c r="NCX254" s="3"/>
      <c r="NCY254" s="3"/>
      <c r="NCZ254" s="3"/>
      <c r="NDA254" s="3"/>
      <c r="NDB254" s="3"/>
      <c r="NDC254" s="3"/>
      <c r="NDD254" s="3"/>
      <c r="NDE254" s="3"/>
      <c r="NDF254" s="3"/>
      <c r="NDG254" s="3"/>
      <c r="NDH254" s="3"/>
      <c r="NDI254" s="3"/>
      <c r="NDJ254" s="3"/>
      <c r="NDK254" s="3"/>
      <c r="NDL254" s="3"/>
      <c r="NDM254" s="3"/>
      <c r="NDN254" s="3"/>
      <c r="NDO254" s="3"/>
      <c r="NDP254" s="3"/>
      <c r="NDQ254" s="3"/>
      <c r="NDR254" s="3"/>
      <c r="NDS254" s="3"/>
      <c r="NDT254" s="3"/>
      <c r="NDU254" s="3"/>
      <c r="NDV254" s="3"/>
      <c r="NDW254" s="3"/>
      <c r="NDX254" s="3"/>
      <c r="NDY254" s="3"/>
      <c r="NDZ254" s="3"/>
      <c r="NEA254" s="3"/>
      <c r="NEB254" s="3"/>
      <c r="NEC254" s="3"/>
      <c r="NED254" s="3"/>
      <c r="NEE254" s="3"/>
      <c r="NEF254" s="3"/>
      <c r="NEG254" s="3"/>
      <c r="NEH254" s="3"/>
      <c r="NEI254" s="3"/>
      <c r="NEJ254" s="3"/>
      <c r="NEK254" s="3"/>
      <c r="NEL254" s="3"/>
      <c r="NEM254" s="3"/>
      <c r="NEN254" s="3"/>
      <c r="NEO254" s="3"/>
      <c r="NEP254" s="3"/>
      <c r="NEQ254" s="3"/>
      <c r="NER254" s="3"/>
      <c r="NES254" s="3"/>
      <c r="NET254" s="3"/>
      <c r="NEU254" s="3"/>
      <c r="NEV254" s="3"/>
      <c r="NEW254" s="3"/>
      <c r="NEX254" s="3"/>
      <c r="NEY254" s="3"/>
      <c r="NEZ254" s="3"/>
      <c r="NFA254" s="3"/>
      <c r="NFB254" s="3"/>
      <c r="NFC254" s="3"/>
      <c r="NFD254" s="3"/>
      <c r="NFE254" s="3"/>
      <c r="NFF254" s="3"/>
      <c r="NFG254" s="3"/>
      <c r="NFH254" s="3"/>
      <c r="NFI254" s="3"/>
      <c r="NFJ254" s="3"/>
      <c r="NFK254" s="3"/>
      <c r="NFL254" s="3"/>
      <c r="NFM254" s="3"/>
      <c r="NFN254" s="3"/>
      <c r="NFO254" s="3"/>
      <c r="NFP254" s="3"/>
      <c r="NFQ254" s="3"/>
      <c r="NFR254" s="3"/>
      <c r="NFS254" s="3"/>
      <c r="NFT254" s="3"/>
      <c r="NFU254" s="3"/>
      <c r="NFV254" s="3"/>
      <c r="NFW254" s="3"/>
      <c r="NFX254" s="3"/>
      <c r="NFY254" s="3"/>
      <c r="NFZ254" s="3"/>
      <c r="NGA254" s="3"/>
      <c r="NGB254" s="3"/>
      <c r="NGC254" s="3"/>
      <c r="NGD254" s="3"/>
      <c r="NGE254" s="3"/>
      <c r="NGF254" s="3"/>
      <c r="NGG254" s="3"/>
      <c r="NGH254" s="3"/>
      <c r="NGI254" s="3"/>
      <c r="NGJ254" s="3"/>
      <c r="NGK254" s="3"/>
      <c r="NGL254" s="3"/>
      <c r="NGM254" s="3"/>
      <c r="NGN254" s="3"/>
      <c r="NGO254" s="3"/>
      <c r="NGP254" s="3"/>
      <c r="NGQ254" s="3"/>
      <c r="NGR254" s="3"/>
      <c r="NGS254" s="3"/>
      <c r="NGT254" s="3"/>
      <c r="NGU254" s="3"/>
      <c r="NGV254" s="3"/>
      <c r="NGW254" s="3"/>
      <c r="NGX254" s="3"/>
      <c r="NGY254" s="3"/>
      <c r="NGZ254" s="3"/>
      <c r="NHA254" s="3"/>
      <c r="NHB254" s="3"/>
      <c r="NHC254" s="3"/>
      <c r="NHD254" s="3"/>
      <c r="NHE254" s="3"/>
      <c r="NHF254" s="3"/>
      <c r="NHG254" s="3"/>
      <c r="NHH254" s="3"/>
      <c r="NHI254" s="3"/>
      <c r="NHJ254" s="3"/>
      <c r="NHK254" s="3"/>
      <c r="NHL254" s="3"/>
      <c r="NHM254" s="3"/>
      <c r="NHN254" s="3"/>
      <c r="NHO254" s="3"/>
      <c r="NHP254" s="3"/>
      <c r="NHQ254" s="3"/>
      <c r="NHR254" s="3"/>
      <c r="NHS254" s="3"/>
      <c r="NHT254" s="3"/>
      <c r="NHU254" s="3"/>
      <c r="NHV254" s="3"/>
      <c r="NHW254" s="3"/>
      <c r="NHX254" s="3"/>
      <c r="NHY254" s="3"/>
      <c r="NHZ254" s="3"/>
      <c r="NIA254" s="3"/>
      <c r="NIB254" s="3"/>
      <c r="NIC254" s="3"/>
      <c r="NID254" s="3"/>
      <c r="NIE254" s="3"/>
      <c r="NIF254" s="3"/>
      <c r="NIG254" s="3"/>
      <c r="NIH254" s="3"/>
      <c r="NII254" s="3"/>
      <c r="NIJ254" s="3"/>
      <c r="NIK254" s="3"/>
      <c r="NIL254" s="3"/>
      <c r="NIM254" s="3"/>
      <c r="NIN254" s="3"/>
      <c r="NIO254" s="3"/>
      <c r="NIP254" s="3"/>
      <c r="NIQ254" s="3"/>
      <c r="NIR254" s="3"/>
      <c r="NIS254" s="3"/>
      <c r="NIT254" s="3"/>
      <c r="NIU254" s="3"/>
      <c r="NIV254" s="3"/>
      <c r="NIW254" s="3"/>
      <c r="NIX254" s="3"/>
      <c r="NIY254" s="3"/>
      <c r="NIZ254" s="3"/>
      <c r="NJA254" s="3"/>
      <c r="NJB254" s="3"/>
      <c r="NJC254" s="3"/>
      <c r="NJD254" s="3"/>
      <c r="NJE254" s="3"/>
      <c r="NJF254" s="3"/>
      <c r="NJG254" s="3"/>
      <c r="NJH254" s="3"/>
      <c r="NJI254" s="3"/>
      <c r="NJJ254" s="3"/>
      <c r="NJK254" s="3"/>
      <c r="NJL254" s="3"/>
      <c r="NJM254" s="3"/>
      <c r="NJN254" s="3"/>
      <c r="NJO254" s="3"/>
      <c r="NJP254" s="3"/>
      <c r="NJQ254" s="3"/>
      <c r="NJR254" s="3"/>
      <c r="NJS254" s="3"/>
      <c r="NJT254" s="3"/>
      <c r="NJU254" s="3"/>
      <c r="NJV254" s="3"/>
      <c r="NJW254" s="3"/>
      <c r="NJX254" s="3"/>
      <c r="NJY254" s="3"/>
      <c r="NJZ254" s="3"/>
      <c r="NKA254" s="3"/>
      <c r="NKB254" s="3"/>
      <c r="NKC254" s="3"/>
      <c r="NKD254" s="3"/>
      <c r="NKE254" s="3"/>
      <c r="NKF254" s="3"/>
      <c r="NKG254" s="3"/>
      <c r="NKH254" s="3"/>
      <c r="NKI254" s="3"/>
      <c r="NKJ254" s="3"/>
      <c r="NKK254" s="3"/>
      <c r="NKL254" s="3"/>
      <c r="NKM254" s="3"/>
      <c r="NKN254" s="3"/>
      <c r="NKO254" s="3"/>
      <c r="NKP254" s="3"/>
      <c r="NKQ254" s="3"/>
      <c r="NKR254" s="3"/>
      <c r="NKS254" s="3"/>
      <c r="NKT254" s="3"/>
      <c r="NKU254" s="3"/>
      <c r="NKV254" s="3"/>
      <c r="NKW254" s="3"/>
      <c r="NKX254" s="3"/>
      <c r="NKY254" s="3"/>
      <c r="NKZ254" s="3"/>
      <c r="NLA254" s="3"/>
      <c r="NLB254" s="3"/>
      <c r="NLC254" s="3"/>
      <c r="NLD254" s="3"/>
      <c r="NLE254" s="3"/>
      <c r="NLF254" s="3"/>
      <c r="NLG254" s="3"/>
      <c r="NLH254" s="3"/>
      <c r="NLI254" s="3"/>
      <c r="NLJ254" s="3"/>
      <c r="NLK254" s="3"/>
      <c r="NLL254" s="3"/>
      <c r="NLM254" s="3"/>
      <c r="NLN254" s="3"/>
      <c r="NLO254" s="3"/>
      <c r="NLP254" s="3"/>
      <c r="NLQ254" s="3"/>
      <c r="NLR254" s="3"/>
      <c r="NLS254" s="3"/>
      <c r="NLT254" s="3"/>
      <c r="NLU254" s="3"/>
      <c r="NLV254" s="3"/>
      <c r="NLW254" s="3"/>
      <c r="NLX254" s="3"/>
      <c r="NLY254" s="3"/>
      <c r="NLZ254" s="3"/>
      <c r="NMA254" s="3"/>
      <c r="NMB254" s="3"/>
      <c r="NMC254" s="3"/>
      <c r="NMD254" s="3"/>
      <c r="NME254" s="3"/>
      <c r="NMF254" s="3"/>
      <c r="NMG254" s="3"/>
      <c r="NMH254" s="3"/>
      <c r="NMI254" s="3"/>
      <c r="NMJ254" s="3"/>
      <c r="NMK254" s="3"/>
      <c r="NML254" s="3"/>
      <c r="NMM254" s="3"/>
      <c r="NMN254" s="3"/>
      <c r="NMO254" s="3"/>
      <c r="NMP254" s="3"/>
      <c r="NMQ254" s="3"/>
      <c r="NMR254" s="3"/>
      <c r="NMS254" s="3"/>
      <c r="NMT254" s="3"/>
      <c r="NMU254" s="3"/>
      <c r="NMV254" s="3"/>
      <c r="NMW254" s="3"/>
      <c r="NMX254" s="3"/>
      <c r="NMY254" s="3"/>
      <c r="NMZ254" s="3"/>
      <c r="NNA254" s="3"/>
      <c r="NNB254" s="3"/>
      <c r="NNC254" s="3"/>
      <c r="NND254" s="3"/>
      <c r="NNE254" s="3"/>
      <c r="NNF254" s="3"/>
      <c r="NNG254" s="3"/>
      <c r="NNH254" s="3"/>
      <c r="NNI254" s="3"/>
      <c r="NNJ254" s="3"/>
      <c r="NNK254" s="3"/>
      <c r="NNL254" s="3"/>
      <c r="NNM254" s="3"/>
      <c r="NNN254" s="3"/>
      <c r="NNO254" s="3"/>
      <c r="NNP254" s="3"/>
      <c r="NNQ254" s="3"/>
      <c r="NNR254" s="3"/>
      <c r="NNS254" s="3"/>
      <c r="NNT254" s="3"/>
      <c r="NNU254" s="3"/>
      <c r="NNV254" s="3"/>
      <c r="NNW254" s="3"/>
      <c r="NNX254" s="3"/>
      <c r="NNY254" s="3"/>
      <c r="NNZ254" s="3"/>
      <c r="NOA254" s="3"/>
      <c r="NOB254" s="3"/>
      <c r="NOC254" s="3"/>
      <c r="NOD254" s="3"/>
      <c r="NOE254" s="3"/>
      <c r="NOF254" s="3"/>
      <c r="NOG254" s="3"/>
      <c r="NOH254" s="3"/>
      <c r="NOI254" s="3"/>
      <c r="NOJ254" s="3"/>
      <c r="NOK254" s="3"/>
      <c r="NOL254" s="3"/>
      <c r="NOM254" s="3"/>
      <c r="NON254" s="3"/>
      <c r="NOO254" s="3"/>
      <c r="NOP254" s="3"/>
      <c r="NOQ254" s="3"/>
      <c r="NOR254" s="3"/>
      <c r="NOS254" s="3"/>
      <c r="NOT254" s="3"/>
      <c r="NOU254" s="3"/>
      <c r="NOV254" s="3"/>
      <c r="NOW254" s="3"/>
      <c r="NOX254" s="3"/>
      <c r="NOY254" s="3"/>
      <c r="NOZ254" s="3"/>
      <c r="NPA254" s="3"/>
      <c r="NPB254" s="3"/>
      <c r="NPC254" s="3"/>
      <c r="NPD254" s="3"/>
      <c r="NPE254" s="3"/>
      <c r="NPF254" s="3"/>
      <c r="NPG254" s="3"/>
      <c r="NPH254" s="3"/>
      <c r="NPI254" s="3"/>
      <c r="NPJ254" s="3"/>
      <c r="NPK254" s="3"/>
      <c r="NPL254" s="3"/>
      <c r="NPM254" s="3"/>
      <c r="NPN254" s="3"/>
      <c r="NPO254" s="3"/>
      <c r="NPP254" s="3"/>
      <c r="NPQ254" s="3"/>
      <c r="NPR254" s="3"/>
      <c r="NPS254" s="3"/>
      <c r="NPT254" s="3"/>
      <c r="NPU254" s="3"/>
      <c r="NPV254" s="3"/>
      <c r="NPW254" s="3"/>
      <c r="NPX254" s="3"/>
      <c r="NPY254" s="3"/>
      <c r="NPZ254" s="3"/>
      <c r="NQA254" s="3"/>
      <c r="NQB254" s="3"/>
      <c r="NQC254" s="3"/>
      <c r="NQD254" s="3"/>
      <c r="NQE254" s="3"/>
      <c r="NQF254" s="3"/>
      <c r="NQG254" s="3"/>
      <c r="NQH254" s="3"/>
      <c r="NQI254" s="3"/>
      <c r="NQJ254" s="3"/>
      <c r="NQK254" s="3"/>
      <c r="NQL254" s="3"/>
      <c r="NQM254" s="3"/>
      <c r="NQN254" s="3"/>
      <c r="NQO254" s="3"/>
      <c r="NQP254" s="3"/>
      <c r="NQQ254" s="3"/>
      <c r="NQR254" s="3"/>
      <c r="NQS254" s="3"/>
      <c r="NQT254" s="3"/>
      <c r="NQU254" s="3"/>
      <c r="NQV254" s="3"/>
      <c r="NQW254" s="3"/>
      <c r="NQX254" s="3"/>
      <c r="NQY254" s="3"/>
      <c r="NQZ254" s="3"/>
      <c r="NRA254" s="3"/>
      <c r="NRB254" s="3"/>
      <c r="NRC254" s="3"/>
      <c r="NRD254" s="3"/>
      <c r="NRE254" s="3"/>
      <c r="NRF254" s="3"/>
      <c r="NRG254" s="3"/>
      <c r="NRH254" s="3"/>
      <c r="NRI254" s="3"/>
      <c r="NRJ254" s="3"/>
      <c r="NRK254" s="3"/>
      <c r="NRL254" s="3"/>
      <c r="NRM254" s="3"/>
      <c r="NRN254" s="3"/>
      <c r="NRO254" s="3"/>
      <c r="NRP254" s="3"/>
      <c r="NRQ254" s="3"/>
      <c r="NRR254" s="3"/>
      <c r="NRS254" s="3"/>
      <c r="NRT254" s="3"/>
      <c r="NRU254" s="3"/>
      <c r="NRV254" s="3"/>
      <c r="NRW254" s="3"/>
      <c r="NRX254" s="3"/>
      <c r="NRY254" s="3"/>
      <c r="NRZ254" s="3"/>
      <c r="NSA254" s="3"/>
      <c r="NSB254" s="3"/>
      <c r="NSC254" s="3"/>
      <c r="NSD254" s="3"/>
      <c r="NSE254" s="3"/>
      <c r="NSF254" s="3"/>
      <c r="NSG254" s="3"/>
      <c r="NSH254" s="3"/>
      <c r="NSI254" s="3"/>
      <c r="NSJ254" s="3"/>
      <c r="NSK254" s="3"/>
      <c r="NSL254" s="3"/>
      <c r="NSM254" s="3"/>
      <c r="NSN254" s="3"/>
      <c r="NSO254" s="3"/>
      <c r="NSP254" s="3"/>
      <c r="NSQ254" s="3"/>
      <c r="NSR254" s="3"/>
      <c r="NSS254" s="3"/>
      <c r="NST254" s="3"/>
      <c r="NSU254" s="3"/>
      <c r="NSV254" s="3"/>
      <c r="NSW254" s="3"/>
      <c r="NSX254" s="3"/>
      <c r="NSY254" s="3"/>
      <c r="NSZ254" s="3"/>
      <c r="NTA254" s="3"/>
      <c r="NTB254" s="3"/>
      <c r="NTC254" s="3"/>
      <c r="NTD254" s="3"/>
      <c r="NTE254" s="3"/>
      <c r="NTF254" s="3"/>
      <c r="NTG254" s="3"/>
      <c r="NTH254" s="3"/>
      <c r="NTI254" s="3"/>
      <c r="NTJ254" s="3"/>
      <c r="NTK254" s="3"/>
      <c r="NTL254" s="3"/>
      <c r="NTM254" s="3"/>
      <c r="NTN254" s="3"/>
      <c r="NTO254" s="3"/>
      <c r="NTP254" s="3"/>
      <c r="NTQ254" s="3"/>
      <c r="NTR254" s="3"/>
      <c r="NTS254" s="3"/>
      <c r="NTT254" s="3"/>
      <c r="NTU254" s="3"/>
      <c r="NTV254" s="3"/>
      <c r="NTW254" s="3"/>
      <c r="NTX254" s="3"/>
      <c r="NTY254" s="3"/>
      <c r="NTZ254" s="3"/>
      <c r="NUA254" s="3"/>
      <c r="NUB254" s="3"/>
      <c r="NUC254" s="3"/>
      <c r="NUD254" s="3"/>
      <c r="NUE254" s="3"/>
      <c r="NUF254" s="3"/>
      <c r="NUG254" s="3"/>
      <c r="NUH254" s="3"/>
      <c r="NUI254" s="3"/>
      <c r="NUJ254" s="3"/>
      <c r="NUK254" s="3"/>
      <c r="NUL254" s="3"/>
      <c r="NUM254" s="3"/>
      <c r="NUN254" s="3"/>
      <c r="NUO254" s="3"/>
      <c r="NUP254" s="3"/>
      <c r="NUQ254" s="3"/>
      <c r="NUR254" s="3"/>
      <c r="NUS254" s="3"/>
      <c r="NUT254" s="3"/>
      <c r="NUU254" s="3"/>
      <c r="NUV254" s="3"/>
      <c r="NUW254" s="3"/>
      <c r="NUX254" s="3"/>
      <c r="NUY254" s="3"/>
      <c r="NUZ254" s="3"/>
      <c r="NVA254" s="3"/>
      <c r="NVB254" s="3"/>
      <c r="NVC254" s="3"/>
      <c r="NVD254" s="3"/>
      <c r="NVE254" s="3"/>
      <c r="NVF254" s="3"/>
      <c r="NVG254" s="3"/>
      <c r="NVH254" s="3"/>
      <c r="NVI254" s="3"/>
      <c r="NVJ254" s="3"/>
      <c r="NVK254" s="3"/>
      <c r="NVL254" s="3"/>
      <c r="NVM254" s="3"/>
      <c r="NVN254" s="3"/>
      <c r="NVO254" s="3"/>
      <c r="NVP254" s="3"/>
      <c r="NVQ254" s="3"/>
      <c r="NVR254" s="3"/>
      <c r="NVS254" s="3"/>
      <c r="NVT254" s="3"/>
      <c r="NVU254" s="3"/>
      <c r="NVV254" s="3"/>
      <c r="NVW254" s="3"/>
      <c r="NVX254" s="3"/>
      <c r="NVY254" s="3"/>
      <c r="NVZ254" s="3"/>
      <c r="NWA254" s="3"/>
      <c r="NWB254" s="3"/>
      <c r="NWC254" s="3"/>
      <c r="NWD254" s="3"/>
      <c r="NWE254" s="3"/>
      <c r="NWF254" s="3"/>
      <c r="NWG254" s="3"/>
      <c r="NWH254" s="3"/>
      <c r="NWI254" s="3"/>
      <c r="NWJ254" s="3"/>
      <c r="NWK254" s="3"/>
      <c r="NWL254" s="3"/>
      <c r="NWM254" s="3"/>
      <c r="NWN254" s="3"/>
      <c r="NWO254" s="3"/>
      <c r="NWP254" s="3"/>
      <c r="NWQ254" s="3"/>
      <c r="NWR254" s="3"/>
      <c r="NWS254" s="3"/>
      <c r="NWT254" s="3"/>
      <c r="NWU254" s="3"/>
      <c r="NWV254" s="3"/>
      <c r="NWW254" s="3"/>
      <c r="NWX254" s="3"/>
      <c r="NWY254" s="3"/>
      <c r="NWZ254" s="3"/>
      <c r="NXA254" s="3"/>
      <c r="NXB254" s="3"/>
      <c r="NXC254" s="3"/>
      <c r="NXD254" s="3"/>
      <c r="NXE254" s="3"/>
      <c r="NXF254" s="3"/>
      <c r="NXG254" s="3"/>
      <c r="NXH254" s="3"/>
      <c r="NXI254" s="3"/>
      <c r="NXJ254" s="3"/>
      <c r="NXK254" s="3"/>
      <c r="NXL254" s="3"/>
      <c r="NXM254" s="3"/>
      <c r="NXN254" s="3"/>
      <c r="NXO254" s="3"/>
      <c r="NXP254" s="3"/>
      <c r="NXQ254" s="3"/>
      <c r="NXR254" s="3"/>
      <c r="NXS254" s="3"/>
      <c r="NXT254" s="3"/>
      <c r="NXU254" s="3"/>
      <c r="NXV254" s="3"/>
      <c r="NXW254" s="3"/>
      <c r="NXX254" s="3"/>
      <c r="NXY254" s="3"/>
      <c r="NXZ254" s="3"/>
      <c r="NYA254" s="3"/>
      <c r="NYB254" s="3"/>
      <c r="NYC254" s="3"/>
      <c r="NYD254" s="3"/>
      <c r="NYE254" s="3"/>
      <c r="NYF254" s="3"/>
      <c r="NYG254" s="3"/>
      <c r="NYH254" s="3"/>
      <c r="NYI254" s="3"/>
      <c r="NYJ254" s="3"/>
      <c r="NYK254" s="3"/>
      <c r="NYL254" s="3"/>
      <c r="NYM254" s="3"/>
      <c r="NYN254" s="3"/>
      <c r="NYO254" s="3"/>
      <c r="NYP254" s="3"/>
      <c r="NYQ254" s="3"/>
      <c r="NYR254" s="3"/>
      <c r="NYS254" s="3"/>
      <c r="NYT254" s="3"/>
      <c r="NYU254" s="3"/>
      <c r="NYV254" s="3"/>
      <c r="NYW254" s="3"/>
      <c r="NYX254" s="3"/>
      <c r="NYY254" s="3"/>
      <c r="NYZ254" s="3"/>
      <c r="NZA254" s="3"/>
      <c r="NZB254" s="3"/>
      <c r="NZC254" s="3"/>
      <c r="NZD254" s="3"/>
      <c r="NZE254" s="3"/>
      <c r="NZF254" s="3"/>
      <c r="NZG254" s="3"/>
      <c r="NZH254" s="3"/>
      <c r="NZI254" s="3"/>
      <c r="NZJ254" s="3"/>
      <c r="NZK254" s="3"/>
      <c r="NZL254" s="3"/>
      <c r="NZM254" s="3"/>
      <c r="NZN254" s="3"/>
      <c r="NZO254" s="3"/>
      <c r="NZP254" s="3"/>
      <c r="NZQ254" s="3"/>
      <c r="NZR254" s="3"/>
      <c r="NZS254" s="3"/>
      <c r="NZT254" s="3"/>
      <c r="NZU254" s="3"/>
      <c r="NZV254" s="3"/>
      <c r="NZW254" s="3"/>
      <c r="NZX254" s="3"/>
      <c r="NZY254" s="3"/>
      <c r="NZZ254" s="3"/>
      <c r="OAA254" s="3"/>
      <c r="OAB254" s="3"/>
      <c r="OAC254" s="3"/>
      <c r="OAD254" s="3"/>
      <c r="OAE254" s="3"/>
      <c r="OAF254" s="3"/>
      <c r="OAG254" s="3"/>
      <c r="OAH254" s="3"/>
      <c r="OAI254" s="3"/>
      <c r="OAJ254" s="3"/>
      <c r="OAK254" s="3"/>
      <c r="OAL254" s="3"/>
      <c r="OAM254" s="3"/>
      <c r="OAN254" s="3"/>
      <c r="OAO254" s="3"/>
      <c r="OAP254" s="3"/>
      <c r="OAQ254" s="3"/>
      <c r="OAR254" s="3"/>
      <c r="OAS254" s="3"/>
      <c r="OAT254" s="3"/>
      <c r="OAU254" s="3"/>
      <c r="OAV254" s="3"/>
      <c r="OAW254" s="3"/>
      <c r="OAX254" s="3"/>
      <c r="OAY254" s="3"/>
      <c r="OAZ254" s="3"/>
      <c r="OBA254" s="3"/>
      <c r="OBB254" s="3"/>
      <c r="OBC254" s="3"/>
      <c r="OBD254" s="3"/>
      <c r="OBE254" s="3"/>
      <c r="OBF254" s="3"/>
      <c r="OBG254" s="3"/>
      <c r="OBH254" s="3"/>
      <c r="OBI254" s="3"/>
      <c r="OBJ254" s="3"/>
      <c r="OBK254" s="3"/>
      <c r="OBL254" s="3"/>
      <c r="OBM254" s="3"/>
      <c r="OBN254" s="3"/>
      <c r="OBO254" s="3"/>
      <c r="OBP254" s="3"/>
      <c r="OBQ254" s="3"/>
      <c r="OBR254" s="3"/>
      <c r="OBS254" s="3"/>
      <c r="OBT254" s="3"/>
      <c r="OBU254" s="3"/>
      <c r="OBV254" s="3"/>
      <c r="OBW254" s="3"/>
      <c r="OBX254" s="3"/>
      <c r="OBY254" s="3"/>
      <c r="OBZ254" s="3"/>
      <c r="OCA254" s="3"/>
      <c r="OCB254" s="3"/>
      <c r="OCC254" s="3"/>
      <c r="OCD254" s="3"/>
      <c r="OCE254" s="3"/>
      <c r="OCF254" s="3"/>
      <c r="OCG254" s="3"/>
      <c r="OCH254" s="3"/>
      <c r="OCI254" s="3"/>
      <c r="OCJ254" s="3"/>
      <c r="OCK254" s="3"/>
      <c r="OCL254" s="3"/>
      <c r="OCM254" s="3"/>
      <c r="OCN254" s="3"/>
      <c r="OCO254" s="3"/>
      <c r="OCP254" s="3"/>
      <c r="OCQ254" s="3"/>
      <c r="OCR254" s="3"/>
      <c r="OCS254" s="3"/>
      <c r="OCT254" s="3"/>
      <c r="OCU254" s="3"/>
      <c r="OCV254" s="3"/>
      <c r="OCW254" s="3"/>
      <c r="OCX254" s="3"/>
      <c r="OCY254" s="3"/>
      <c r="OCZ254" s="3"/>
      <c r="ODA254" s="3"/>
      <c r="ODB254" s="3"/>
      <c r="ODC254" s="3"/>
      <c r="ODD254" s="3"/>
      <c r="ODE254" s="3"/>
      <c r="ODF254" s="3"/>
      <c r="ODG254" s="3"/>
      <c r="ODH254" s="3"/>
      <c r="ODI254" s="3"/>
      <c r="ODJ254" s="3"/>
      <c r="ODK254" s="3"/>
      <c r="ODL254" s="3"/>
      <c r="ODM254" s="3"/>
      <c r="ODN254" s="3"/>
      <c r="ODO254" s="3"/>
      <c r="ODP254" s="3"/>
      <c r="ODQ254" s="3"/>
      <c r="ODR254" s="3"/>
      <c r="ODS254" s="3"/>
      <c r="ODT254" s="3"/>
      <c r="ODU254" s="3"/>
      <c r="ODV254" s="3"/>
      <c r="ODW254" s="3"/>
      <c r="ODX254" s="3"/>
      <c r="ODY254" s="3"/>
      <c r="ODZ254" s="3"/>
      <c r="OEA254" s="3"/>
      <c r="OEB254" s="3"/>
      <c r="OEC254" s="3"/>
      <c r="OED254" s="3"/>
      <c r="OEE254" s="3"/>
      <c r="OEF254" s="3"/>
      <c r="OEG254" s="3"/>
      <c r="OEH254" s="3"/>
      <c r="OEI254" s="3"/>
      <c r="OEJ254" s="3"/>
      <c r="OEK254" s="3"/>
      <c r="OEL254" s="3"/>
      <c r="OEM254" s="3"/>
      <c r="OEN254" s="3"/>
      <c r="OEO254" s="3"/>
      <c r="OEP254" s="3"/>
      <c r="OEQ254" s="3"/>
      <c r="OER254" s="3"/>
      <c r="OES254" s="3"/>
      <c r="OET254" s="3"/>
      <c r="OEU254" s="3"/>
      <c r="OEV254" s="3"/>
      <c r="OEW254" s="3"/>
      <c r="OEX254" s="3"/>
      <c r="OEY254" s="3"/>
      <c r="OEZ254" s="3"/>
      <c r="OFA254" s="3"/>
      <c r="OFB254" s="3"/>
      <c r="OFC254" s="3"/>
      <c r="OFD254" s="3"/>
      <c r="OFE254" s="3"/>
      <c r="OFF254" s="3"/>
      <c r="OFG254" s="3"/>
      <c r="OFH254" s="3"/>
      <c r="OFI254" s="3"/>
      <c r="OFJ254" s="3"/>
      <c r="OFK254" s="3"/>
      <c r="OFL254" s="3"/>
      <c r="OFM254" s="3"/>
      <c r="OFN254" s="3"/>
      <c r="OFO254" s="3"/>
      <c r="OFP254" s="3"/>
      <c r="OFQ254" s="3"/>
      <c r="OFR254" s="3"/>
      <c r="OFS254" s="3"/>
      <c r="OFT254" s="3"/>
      <c r="OFU254" s="3"/>
      <c r="OFV254" s="3"/>
      <c r="OFW254" s="3"/>
      <c r="OFX254" s="3"/>
      <c r="OFY254" s="3"/>
      <c r="OFZ254" s="3"/>
      <c r="OGA254" s="3"/>
      <c r="OGB254" s="3"/>
      <c r="OGC254" s="3"/>
      <c r="OGD254" s="3"/>
      <c r="OGE254" s="3"/>
      <c r="OGF254" s="3"/>
      <c r="OGG254" s="3"/>
      <c r="OGH254" s="3"/>
      <c r="OGI254" s="3"/>
      <c r="OGJ254" s="3"/>
      <c r="OGK254" s="3"/>
      <c r="OGL254" s="3"/>
      <c r="OGM254" s="3"/>
      <c r="OGN254" s="3"/>
      <c r="OGO254" s="3"/>
      <c r="OGP254" s="3"/>
      <c r="OGQ254" s="3"/>
      <c r="OGR254" s="3"/>
      <c r="OGS254" s="3"/>
      <c r="OGT254" s="3"/>
      <c r="OGU254" s="3"/>
      <c r="OGV254" s="3"/>
      <c r="OGW254" s="3"/>
      <c r="OGX254" s="3"/>
      <c r="OGY254" s="3"/>
      <c r="OGZ254" s="3"/>
      <c r="OHA254" s="3"/>
      <c r="OHB254" s="3"/>
      <c r="OHC254" s="3"/>
      <c r="OHD254" s="3"/>
      <c r="OHE254" s="3"/>
      <c r="OHF254" s="3"/>
      <c r="OHG254" s="3"/>
      <c r="OHH254" s="3"/>
      <c r="OHI254" s="3"/>
      <c r="OHJ254" s="3"/>
      <c r="OHK254" s="3"/>
      <c r="OHL254" s="3"/>
      <c r="OHM254" s="3"/>
      <c r="OHN254" s="3"/>
      <c r="OHO254" s="3"/>
      <c r="OHP254" s="3"/>
      <c r="OHQ254" s="3"/>
      <c r="OHR254" s="3"/>
      <c r="OHS254" s="3"/>
      <c r="OHT254" s="3"/>
      <c r="OHU254" s="3"/>
      <c r="OHV254" s="3"/>
      <c r="OHW254" s="3"/>
      <c r="OHX254" s="3"/>
      <c r="OHY254" s="3"/>
      <c r="OHZ254" s="3"/>
      <c r="OIA254" s="3"/>
      <c r="OIB254" s="3"/>
      <c r="OIC254" s="3"/>
      <c r="OID254" s="3"/>
      <c r="OIE254" s="3"/>
      <c r="OIF254" s="3"/>
      <c r="OIG254" s="3"/>
      <c r="OIH254" s="3"/>
      <c r="OII254" s="3"/>
      <c r="OIJ254" s="3"/>
      <c r="OIK254" s="3"/>
      <c r="OIL254" s="3"/>
      <c r="OIM254" s="3"/>
      <c r="OIN254" s="3"/>
      <c r="OIO254" s="3"/>
      <c r="OIP254" s="3"/>
      <c r="OIQ254" s="3"/>
      <c r="OIR254" s="3"/>
      <c r="OIS254" s="3"/>
      <c r="OIT254" s="3"/>
      <c r="OIU254" s="3"/>
      <c r="OIV254" s="3"/>
      <c r="OIW254" s="3"/>
      <c r="OIX254" s="3"/>
      <c r="OIY254" s="3"/>
      <c r="OIZ254" s="3"/>
      <c r="OJA254" s="3"/>
      <c r="OJB254" s="3"/>
      <c r="OJC254" s="3"/>
      <c r="OJD254" s="3"/>
      <c r="OJE254" s="3"/>
      <c r="OJF254" s="3"/>
      <c r="OJG254" s="3"/>
      <c r="OJH254" s="3"/>
      <c r="OJI254" s="3"/>
      <c r="OJJ254" s="3"/>
      <c r="OJK254" s="3"/>
      <c r="OJL254" s="3"/>
      <c r="OJM254" s="3"/>
      <c r="OJN254" s="3"/>
      <c r="OJO254" s="3"/>
      <c r="OJP254" s="3"/>
      <c r="OJQ254" s="3"/>
      <c r="OJR254" s="3"/>
      <c r="OJS254" s="3"/>
      <c r="OJT254" s="3"/>
      <c r="OJU254" s="3"/>
      <c r="OJV254" s="3"/>
      <c r="OJW254" s="3"/>
      <c r="OJX254" s="3"/>
      <c r="OJY254" s="3"/>
      <c r="OJZ254" s="3"/>
      <c r="OKA254" s="3"/>
      <c r="OKB254" s="3"/>
      <c r="OKC254" s="3"/>
      <c r="OKD254" s="3"/>
      <c r="OKE254" s="3"/>
      <c r="OKF254" s="3"/>
      <c r="OKG254" s="3"/>
      <c r="OKH254" s="3"/>
      <c r="OKI254" s="3"/>
      <c r="OKJ254" s="3"/>
      <c r="OKK254" s="3"/>
      <c r="OKL254" s="3"/>
      <c r="OKM254" s="3"/>
      <c r="OKN254" s="3"/>
      <c r="OKO254" s="3"/>
      <c r="OKP254" s="3"/>
      <c r="OKQ254" s="3"/>
      <c r="OKR254" s="3"/>
      <c r="OKS254" s="3"/>
      <c r="OKT254" s="3"/>
      <c r="OKU254" s="3"/>
      <c r="OKV254" s="3"/>
      <c r="OKW254" s="3"/>
      <c r="OKX254" s="3"/>
      <c r="OKY254" s="3"/>
      <c r="OKZ254" s="3"/>
      <c r="OLA254" s="3"/>
      <c r="OLB254" s="3"/>
      <c r="OLC254" s="3"/>
      <c r="OLD254" s="3"/>
      <c r="OLE254" s="3"/>
      <c r="OLF254" s="3"/>
      <c r="OLG254" s="3"/>
      <c r="OLH254" s="3"/>
      <c r="OLI254" s="3"/>
      <c r="OLJ254" s="3"/>
      <c r="OLK254" s="3"/>
      <c r="OLL254" s="3"/>
      <c r="OLM254" s="3"/>
      <c r="OLN254" s="3"/>
      <c r="OLO254" s="3"/>
      <c r="OLP254" s="3"/>
      <c r="OLQ254" s="3"/>
      <c r="OLR254" s="3"/>
      <c r="OLS254" s="3"/>
      <c r="OLT254" s="3"/>
      <c r="OLU254" s="3"/>
      <c r="OLV254" s="3"/>
      <c r="OLW254" s="3"/>
      <c r="OLX254" s="3"/>
      <c r="OLY254" s="3"/>
      <c r="OLZ254" s="3"/>
      <c r="OMA254" s="3"/>
      <c r="OMB254" s="3"/>
      <c r="OMC254" s="3"/>
      <c r="OMD254" s="3"/>
      <c r="OME254" s="3"/>
      <c r="OMF254" s="3"/>
      <c r="OMG254" s="3"/>
      <c r="OMH254" s="3"/>
      <c r="OMI254" s="3"/>
      <c r="OMJ254" s="3"/>
      <c r="OMK254" s="3"/>
      <c r="OML254" s="3"/>
      <c r="OMM254" s="3"/>
      <c r="OMN254" s="3"/>
      <c r="OMO254" s="3"/>
      <c r="OMP254" s="3"/>
      <c r="OMQ254" s="3"/>
      <c r="OMR254" s="3"/>
      <c r="OMS254" s="3"/>
      <c r="OMT254" s="3"/>
      <c r="OMU254" s="3"/>
      <c r="OMV254" s="3"/>
      <c r="OMW254" s="3"/>
      <c r="OMX254" s="3"/>
      <c r="OMY254" s="3"/>
      <c r="OMZ254" s="3"/>
      <c r="ONA254" s="3"/>
      <c r="ONB254" s="3"/>
      <c r="ONC254" s="3"/>
      <c r="OND254" s="3"/>
      <c r="ONE254" s="3"/>
      <c r="ONF254" s="3"/>
      <c r="ONG254" s="3"/>
      <c r="ONH254" s="3"/>
      <c r="ONI254" s="3"/>
      <c r="ONJ254" s="3"/>
      <c r="ONK254" s="3"/>
      <c r="ONL254" s="3"/>
      <c r="ONM254" s="3"/>
      <c r="ONN254" s="3"/>
      <c r="ONO254" s="3"/>
      <c r="ONP254" s="3"/>
      <c r="ONQ254" s="3"/>
      <c r="ONR254" s="3"/>
      <c r="ONS254" s="3"/>
      <c r="ONT254" s="3"/>
      <c r="ONU254" s="3"/>
      <c r="ONV254" s="3"/>
      <c r="ONW254" s="3"/>
      <c r="ONX254" s="3"/>
      <c r="ONY254" s="3"/>
      <c r="ONZ254" s="3"/>
      <c r="OOA254" s="3"/>
      <c r="OOB254" s="3"/>
      <c r="OOC254" s="3"/>
      <c r="OOD254" s="3"/>
      <c r="OOE254" s="3"/>
      <c r="OOF254" s="3"/>
      <c r="OOG254" s="3"/>
      <c r="OOH254" s="3"/>
      <c r="OOI254" s="3"/>
      <c r="OOJ254" s="3"/>
      <c r="OOK254" s="3"/>
      <c r="OOL254" s="3"/>
      <c r="OOM254" s="3"/>
      <c r="OON254" s="3"/>
      <c r="OOO254" s="3"/>
      <c r="OOP254" s="3"/>
      <c r="OOQ254" s="3"/>
      <c r="OOR254" s="3"/>
      <c r="OOS254" s="3"/>
      <c r="OOT254" s="3"/>
      <c r="OOU254" s="3"/>
      <c r="OOV254" s="3"/>
      <c r="OOW254" s="3"/>
      <c r="OOX254" s="3"/>
      <c r="OOY254" s="3"/>
      <c r="OOZ254" s="3"/>
      <c r="OPA254" s="3"/>
      <c r="OPB254" s="3"/>
      <c r="OPC254" s="3"/>
      <c r="OPD254" s="3"/>
      <c r="OPE254" s="3"/>
      <c r="OPF254" s="3"/>
      <c r="OPG254" s="3"/>
      <c r="OPH254" s="3"/>
      <c r="OPI254" s="3"/>
      <c r="OPJ254" s="3"/>
      <c r="OPK254" s="3"/>
      <c r="OPL254" s="3"/>
      <c r="OPM254" s="3"/>
      <c r="OPN254" s="3"/>
      <c r="OPO254" s="3"/>
      <c r="OPP254" s="3"/>
      <c r="OPQ254" s="3"/>
      <c r="OPR254" s="3"/>
      <c r="OPS254" s="3"/>
      <c r="OPT254" s="3"/>
      <c r="OPU254" s="3"/>
      <c r="OPV254" s="3"/>
      <c r="OPW254" s="3"/>
      <c r="OPX254" s="3"/>
      <c r="OPY254" s="3"/>
      <c r="OPZ254" s="3"/>
      <c r="OQA254" s="3"/>
      <c r="OQB254" s="3"/>
      <c r="OQC254" s="3"/>
      <c r="OQD254" s="3"/>
      <c r="OQE254" s="3"/>
      <c r="OQF254" s="3"/>
      <c r="OQG254" s="3"/>
      <c r="OQH254" s="3"/>
      <c r="OQI254" s="3"/>
      <c r="OQJ254" s="3"/>
      <c r="OQK254" s="3"/>
      <c r="OQL254" s="3"/>
      <c r="OQM254" s="3"/>
      <c r="OQN254" s="3"/>
      <c r="OQO254" s="3"/>
      <c r="OQP254" s="3"/>
      <c r="OQQ254" s="3"/>
      <c r="OQR254" s="3"/>
      <c r="OQS254" s="3"/>
      <c r="OQT254" s="3"/>
      <c r="OQU254" s="3"/>
      <c r="OQV254" s="3"/>
      <c r="OQW254" s="3"/>
      <c r="OQX254" s="3"/>
      <c r="OQY254" s="3"/>
      <c r="OQZ254" s="3"/>
      <c r="ORA254" s="3"/>
      <c r="ORB254" s="3"/>
      <c r="ORC254" s="3"/>
      <c r="ORD254" s="3"/>
      <c r="ORE254" s="3"/>
      <c r="ORF254" s="3"/>
      <c r="ORG254" s="3"/>
      <c r="ORH254" s="3"/>
      <c r="ORI254" s="3"/>
      <c r="ORJ254" s="3"/>
      <c r="ORK254" s="3"/>
      <c r="ORL254" s="3"/>
      <c r="ORM254" s="3"/>
      <c r="ORN254" s="3"/>
      <c r="ORO254" s="3"/>
      <c r="ORP254" s="3"/>
      <c r="ORQ254" s="3"/>
      <c r="ORR254" s="3"/>
      <c r="ORS254" s="3"/>
      <c r="ORT254" s="3"/>
      <c r="ORU254" s="3"/>
      <c r="ORV254" s="3"/>
      <c r="ORW254" s="3"/>
      <c r="ORX254" s="3"/>
      <c r="ORY254" s="3"/>
      <c r="ORZ254" s="3"/>
      <c r="OSA254" s="3"/>
      <c r="OSB254" s="3"/>
      <c r="OSC254" s="3"/>
      <c r="OSD254" s="3"/>
      <c r="OSE254" s="3"/>
      <c r="OSF254" s="3"/>
      <c r="OSG254" s="3"/>
      <c r="OSH254" s="3"/>
      <c r="OSI254" s="3"/>
      <c r="OSJ254" s="3"/>
      <c r="OSK254" s="3"/>
      <c r="OSL254" s="3"/>
      <c r="OSM254" s="3"/>
      <c r="OSN254" s="3"/>
      <c r="OSO254" s="3"/>
      <c r="OSP254" s="3"/>
      <c r="OSQ254" s="3"/>
      <c r="OSR254" s="3"/>
      <c r="OSS254" s="3"/>
      <c r="OST254" s="3"/>
      <c r="OSU254" s="3"/>
      <c r="OSV254" s="3"/>
      <c r="OSW254" s="3"/>
      <c r="OSX254" s="3"/>
      <c r="OSY254" s="3"/>
      <c r="OSZ254" s="3"/>
      <c r="OTA254" s="3"/>
      <c r="OTB254" s="3"/>
      <c r="OTC254" s="3"/>
      <c r="OTD254" s="3"/>
      <c r="OTE254" s="3"/>
      <c r="OTF254" s="3"/>
      <c r="OTG254" s="3"/>
      <c r="OTH254" s="3"/>
      <c r="OTI254" s="3"/>
      <c r="OTJ254" s="3"/>
      <c r="OTK254" s="3"/>
      <c r="OTL254" s="3"/>
      <c r="OTM254" s="3"/>
      <c r="OTN254" s="3"/>
      <c r="OTO254" s="3"/>
      <c r="OTP254" s="3"/>
      <c r="OTQ254" s="3"/>
      <c r="OTR254" s="3"/>
      <c r="OTS254" s="3"/>
      <c r="OTT254" s="3"/>
      <c r="OTU254" s="3"/>
      <c r="OTV254" s="3"/>
      <c r="OTW254" s="3"/>
      <c r="OTX254" s="3"/>
      <c r="OTY254" s="3"/>
      <c r="OTZ254" s="3"/>
      <c r="OUA254" s="3"/>
      <c r="OUB254" s="3"/>
      <c r="OUC254" s="3"/>
      <c r="OUD254" s="3"/>
      <c r="OUE254" s="3"/>
      <c r="OUF254" s="3"/>
      <c r="OUG254" s="3"/>
      <c r="OUH254" s="3"/>
      <c r="OUI254" s="3"/>
      <c r="OUJ254" s="3"/>
      <c r="OUK254" s="3"/>
      <c r="OUL254" s="3"/>
      <c r="OUM254" s="3"/>
      <c r="OUN254" s="3"/>
      <c r="OUO254" s="3"/>
      <c r="OUP254" s="3"/>
      <c r="OUQ254" s="3"/>
      <c r="OUR254" s="3"/>
      <c r="OUS254" s="3"/>
      <c r="OUT254" s="3"/>
      <c r="OUU254" s="3"/>
      <c r="OUV254" s="3"/>
      <c r="OUW254" s="3"/>
      <c r="OUX254" s="3"/>
      <c r="OUY254" s="3"/>
      <c r="OUZ254" s="3"/>
      <c r="OVA254" s="3"/>
      <c r="OVB254" s="3"/>
      <c r="OVC254" s="3"/>
      <c r="OVD254" s="3"/>
      <c r="OVE254" s="3"/>
      <c r="OVF254" s="3"/>
      <c r="OVG254" s="3"/>
      <c r="OVH254" s="3"/>
      <c r="OVI254" s="3"/>
      <c r="OVJ254" s="3"/>
      <c r="OVK254" s="3"/>
      <c r="OVL254" s="3"/>
      <c r="OVM254" s="3"/>
      <c r="OVN254" s="3"/>
      <c r="OVO254" s="3"/>
      <c r="OVP254" s="3"/>
      <c r="OVQ254" s="3"/>
      <c r="OVR254" s="3"/>
      <c r="OVS254" s="3"/>
      <c r="OVT254" s="3"/>
      <c r="OVU254" s="3"/>
      <c r="OVV254" s="3"/>
      <c r="OVW254" s="3"/>
      <c r="OVX254" s="3"/>
      <c r="OVY254" s="3"/>
      <c r="OVZ254" s="3"/>
      <c r="OWA254" s="3"/>
      <c r="OWB254" s="3"/>
      <c r="OWC254" s="3"/>
      <c r="OWD254" s="3"/>
      <c r="OWE254" s="3"/>
      <c r="OWF254" s="3"/>
      <c r="OWG254" s="3"/>
      <c r="OWH254" s="3"/>
      <c r="OWI254" s="3"/>
      <c r="OWJ254" s="3"/>
      <c r="OWK254" s="3"/>
      <c r="OWL254" s="3"/>
      <c r="OWM254" s="3"/>
      <c r="OWN254" s="3"/>
      <c r="OWO254" s="3"/>
      <c r="OWP254" s="3"/>
      <c r="OWQ254" s="3"/>
      <c r="OWR254" s="3"/>
      <c r="OWS254" s="3"/>
      <c r="OWT254" s="3"/>
      <c r="OWU254" s="3"/>
      <c r="OWV254" s="3"/>
      <c r="OWW254" s="3"/>
      <c r="OWX254" s="3"/>
      <c r="OWY254" s="3"/>
      <c r="OWZ254" s="3"/>
      <c r="OXA254" s="3"/>
      <c r="OXB254" s="3"/>
      <c r="OXC254" s="3"/>
      <c r="OXD254" s="3"/>
      <c r="OXE254" s="3"/>
      <c r="OXF254" s="3"/>
      <c r="OXG254" s="3"/>
      <c r="OXH254" s="3"/>
      <c r="OXI254" s="3"/>
      <c r="OXJ254" s="3"/>
      <c r="OXK254" s="3"/>
      <c r="OXL254" s="3"/>
      <c r="OXM254" s="3"/>
      <c r="OXN254" s="3"/>
      <c r="OXO254" s="3"/>
      <c r="OXP254" s="3"/>
      <c r="OXQ254" s="3"/>
      <c r="OXR254" s="3"/>
      <c r="OXS254" s="3"/>
      <c r="OXT254" s="3"/>
      <c r="OXU254" s="3"/>
      <c r="OXV254" s="3"/>
      <c r="OXW254" s="3"/>
      <c r="OXX254" s="3"/>
      <c r="OXY254" s="3"/>
      <c r="OXZ254" s="3"/>
      <c r="OYA254" s="3"/>
      <c r="OYB254" s="3"/>
      <c r="OYC254" s="3"/>
      <c r="OYD254" s="3"/>
      <c r="OYE254" s="3"/>
      <c r="OYF254" s="3"/>
      <c r="OYG254" s="3"/>
      <c r="OYH254" s="3"/>
      <c r="OYI254" s="3"/>
      <c r="OYJ254" s="3"/>
      <c r="OYK254" s="3"/>
      <c r="OYL254" s="3"/>
      <c r="OYM254" s="3"/>
      <c r="OYN254" s="3"/>
      <c r="OYO254" s="3"/>
      <c r="OYP254" s="3"/>
      <c r="OYQ254" s="3"/>
      <c r="OYR254" s="3"/>
      <c r="OYS254" s="3"/>
      <c r="OYT254" s="3"/>
      <c r="OYU254" s="3"/>
      <c r="OYV254" s="3"/>
      <c r="OYW254" s="3"/>
      <c r="OYX254" s="3"/>
      <c r="OYY254" s="3"/>
      <c r="OYZ254" s="3"/>
      <c r="OZA254" s="3"/>
      <c r="OZB254" s="3"/>
      <c r="OZC254" s="3"/>
      <c r="OZD254" s="3"/>
      <c r="OZE254" s="3"/>
      <c r="OZF254" s="3"/>
      <c r="OZG254" s="3"/>
      <c r="OZH254" s="3"/>
      <c r="OZI254" s="3"/>
      <c r="OZJ254" s="3"/>
      <c r="OZK254" s="3"/>
      <c r="OZL254" s="3"/>
      <c r="OZM254" s="3"/>
      <c r="OZN254" s="3"/>
      <c r="OZO254" s="3"/>
      <c r="OZP254" s="3"/>
      <c r="OZQ254" s="3"/>
      <c r="OZR254" s="3"/>
      <c r="OZS254" s="3"/>
      <c r="OZT254" s="3"/>
      <c r="OZU254" s="3"/>
      <c r="OZV254" s="3"/>
      <c r="OZW254" s="3"/>
      <c r="OZX254" s="3"/>
      <c r="OZY254" s="3"/>
      <c r="OZZ254" s="3"/>
      <c r="PAA254" s="3"/>
      <c r="PAB254" s="3"/>
      <c r="PAC254" s="3"/>
      <c r="PAD254" s="3"/>
      <c r="PAE254" s="3"/>
      <c r="PAF254" s="3"/>
      <c r="PAG254" s="3"/>
      <c r="PAH254" s="3"/>
      <c r="PAI254" s="3"/>
      <c r="PAJ254" s="3"/>
      <c r="PAK254" s="3"/>
      <c r="PAL254" s="3"/>
      <c r="PAM254" s="3"/>
      <c r="PAN254" s="3"/>
      <c r="PAO254" s="3"/>
      <c r="PAP254" s="3"/>
      <c r="PAQ254" s="3"/>
      <c r="PAR254" s="3"/>
      <c r="PAS254" s="3"/>
      <c r="PAT254" s="3"/>
      <c r="PAU254" s="3"/>
      <c r="PAV254" s="3"/>
      <c r="PAW254" s="3"/>
      <c r="PAX254" s="3"/>
      <c r="PAY254" s="3"/>
      <c r="PAZ254" s="3"/>
      <c r="PBA254" s="3"/>
      <c r="PBB254" s="3"/>
      <c r="PBC254" s="3"/>
      <c r="PBD254" s="3"/>
      <c r="PBE254" s="3"/>
      <c r="PBF254" s="3"/>
      <c r="PBG254" s="3"/>
      <c r="PBH254" s="3"/>
      <c r="PBI254" s="3"/>
      <c r="PBJ254" s="3"/>
      <c r="PBK254" s="3"/>
      <c r="PBL254" s="3"/>
      <c r="PBM254" s="3"/>
      <c r="PBN254" s="3"/>
      <c r="PBO254" s="3"/>
      <c r="PBP254" s="3"/>
      <c r="PBQ254" s="3"/>
      <c r="PBR254" s="3"/>
      <c r="PBS254" s="3"/>
      <c r="PBT254" s="3"/>
      <c r="PBU254" s="3"/>
      <c r="PBV254" s="3"/>
      <c r="PBW254" s="3"/>
      <c r="PBX254" s="3"/>
      <c r="PBY254" s="3"/>
      <c r="PBZ254" s="3"/>
      <c r="PCA254" s="3"/>
      <c r="PCB254" s="3"/>
      <c r="PCC254" s="3"/>
      <c r="PCD254" s="3"/>
      <c r="PCE254" s="3"/>
      <c r="PCF254" s="3"/>
      <c r="PCG254" s="3"/>
      <c r="PCH254" s="3"/>
      <c r="PCI254" s="3"/>
      <c r="PCJ254" s="3"/>
      <c r="PCK254" s="3"/>
      <c r="PCL254" s="3"/>
      <c r="PCM254" s="3"/>
      <c r="PCN254" s="3"/>
      <c r="PCO254" s="3"/>
      <c r="PCP254" s="3"/>
      <c r="PCQ254" s="3"/>
      <c r="PCR254" s="3"/>
      <c r="PCS254" s="3"/>
      <c r="PCT254" s="3"/>
      <c r="PCU254" s="3"/>
      <c r="PCV254" s="3"/>
      <c r="PCW254" s="3"/>
      <c r="PCX254" s="3"/>
      <c r="PCY254" s="3"/>
      <c r="PCZ254" s="3"/>
      <c r="PDA254" s="3"/>
      <c r="PDB254" s="3"/>
      <c r="PDC254" s="3"/>
      <c r="PDD254" s="3"/>
      <c r="PDE254" s="3"/>
      <c r="PDF254" s="3"/>
      <c r="PDG254" s="3"/>
      <c r="PDH254" s="3"/>
      <c r="PDI254" s="3"/>
      <c r="PDJ254" s="3"/>
      <c r="PDK254" s="3"/>
      <c r="PDL254" s="3"/>
      <c r="PDM254" s="3"/>
      <c r="PDN254" s="3"/>
      <c r="PDO254" s="3"/>
      <c r="PDP254" s="3"/>
      <c r="PDQ254" s="3"/>
      <c r="PDR254" s="3"/>
      <c r="PDS254" s="3"/>
      <c r="PDT254" s="3"/>
      <c r="PDU254" s="3"/>
      <c r="PDV254" s="3"/>
      <c r="PDW254" s="3"/>
      <c r="PDX254" s="3"/>
      <c r="PDY254" s="3"/>
      <c r="PDZ254" s="3"/>
      <c r="PEA254" s="3"/>
      <c r="PEB254" s="3"/>
      <c r="PEC254" s="3"/>
      <c r="PED254" s="3"/>
      <c r="PEE254" s="3"/>
      <c r="PEF254" s="3"/>
      <c r="PEG254" s="3"/>
      <c r="PEH254" s="3"/>
      <c r="PEI254" s="3"/>
      <c r="PEJ254" s="3"/>
      <c r="PEK254" s="3"/>
      <c r="PEL254" s="3"/>
      <c r="PEM254" s="3"/>
      <c r="PEN254" s="3"/>
      <c r="PEO254" s="3"/>
      <c r="PEP254" s="3"/>
      <c r="PEQ254" s="3"/>
      <c r="PER254" s="3"/>
      <c r="PES254" s="3"/>
      <c r="PET254" s="3"/>
      <c r="PEU254" s="3"/>
      <c r="PEV254" s="3"/>
      <c r="PEW254" s="3"/>
      <c r="PEX254" s="3"/>
      <c r="PEY254" s="3"/>
      <c r="PEZ254" s="3"/>
      <c r="PFA254" s="3"/>
      <c r="PFB254" s="3"/>
      <c r="PFC254" s="3"/>
      <c r="PFD254" s="3"/>
      <c r="PFE254" s="3"/>
      <c r="PFF254" s="3"/>
      <c r="PFG254" s="3"/>
      <c r="PFH254" s="3"/>
      <c r="PFI254" s="3"/>
      <c r="PFJ254" s="3"/>
      <c r="PFK254" s="3"/>
      <c r="PFL254" s="3"/>
      <c r="PFM254" s="3"/>
      <c r="PFN254" s="3"/>
      <c r="PFO254" s="3"/>
      <c r="PFP254" s="3"/>
      <c r="PFQ254" s="3"/>
      <c r="PFR254" s="3"/>
      <c r="PFS254" s="3"/>
      <c r="PFT254" s="3"/>
      <c r="PFU254" s="3"/>
      <c r="PFV254" s="3"/>
      <c r="PFW254" s="3"/>
      <c r="PFX254" s="3"/>
      <c r="PFY254" s="3"/>
      <c r="PFZ254" s="3"/>
      <c r="PGA254" s="3"/>
      <c r="PGB254" s="3"/>
      <c r="PGC254" s="3"/>
      <c r="PGD254" s="3"/>
      <c r="PGE254" s="3"/>
      <c r="PGF254" s="3"/>
      <c r="PGG254" s="3"/>
      <c r="PGH254" s="3"/>
      <c r="PGI254" s="3"/>
      <c r="PGJ254" s="3"/>
      <c r="PGK254" s="3"/>
      <c r="PGL254" s="3"/>
      <c r="PGM254" s="3"/>
      <c r="PGN254" s="3"/>
      <c r="PGO254" s="3"/>
      <c r="PGP254" s="3"/>
      <c r="PGQ254" s="3"/>
      <c r="PGR254" s="3"/>
      <c r="PGS254" s="3"/>
      <c r="PGT254" s="3"/>
      <c r="PGU254" s="3"/>
      <c r="PGV254" s="3"/>
      <c r="PGW254" s="3"/>
      <c r="PGX254" s="3"/>
      <c r="PGY254" s="3"/>
      <c r="PGZ254" s="3"/>
      <c r="PHA254" s="3"/>
      <c r="PHB254" s="3"/>
      <c r="PHC254" s="3"/>
      <c r="PHD254" s="3"/>
      <c r="PHE254" s="3"/>
      <c r="PHF254" s="3"/>
      <c r="PHG254" s="3"/>
      <c r="PHH254" s="3"/>
      <c r="PHI254" s="3"/>
      <c r="PHJ254" s="3"/>
      <c r="PHK254" s="3"/>
      <c r="PHL254" s="3"/>
      <c r="PHM254" s="3"/>
      <c r="PHN254" s="3"/>
      <c r="PHO254" s="3"/>
      <c r="PHP254" s="3"/>
      <c r="PHQ254" s="3"/>
      <c r="PHR254" s="3"/>
      <c r="PHS254" s="3"/>
      <c r="PHT254" s="3"/>
      <c r="PHU254" s="3"/>
      <c r="PHV254" s="3"/>
      <c r="PHW254" s="3"/>
      <c r="PHX254" s="3"/>
      <c r="PHY254" s="3"/>
      <c r="PHZ254" s="3"/>
      <c r="PIA254" s="3"/>
      <c r="PIB254" s="3"/>
      <c r="PIC254" s="3"/>
      <c r="PID254" s="3"/>
      <c r="PIE254" s="3"/>
      <c r="PIF254" s="3"/>
      <c r="PIG254" s="3"/>
      <c r="PIH254" s="3"/>
      <c r="PII254" s="3"/>
      <c r="PIJ254" s="3"/>
      <c r="PIK254" s="3"/>
      <c r="PIL254" s="3"/>
      <c r="PIM254" s="3"/>
      <c r="PIN254" s="3"/>
      <c r="PIO254" s="3"/>
      <c r="PIP254" s="3"/>
      <c r="PIQ254" s="3"/>
      <c r="PIR254" s="3"/>
      <c r="PIS254" s="3"/>
      <c r="PIT254" s="3"/>
      <c r="PIU254" s="3"/>
      <c r="PIV254" s="3"/>
      <c r="PIW254" s="3"/>
      <c r="PIX254" s="3"/>
      <c r="PIY254" s="3"/>
      <c r="PIZ254" s="3"/>
      <c r="PJA254" s="3"/>
      <c r="PJB254" s="3"/>
      <c r="PJC254" s="3"/>
      <c r="PJD254" s="3"/>
      <c r="PJE254" s="3"/>
      <c r="PJF254" s="3"/>
      <c r="PJG254" s="3"/>
      <c r="PJH254" s="3"/>
      <c r="PJI254" s="3"/>
      <c r="PJJ254" s="3"/>
      <c r="PJK254" s="3"/>
      <c r="PJL254" s="3"/>
      <c r="PJM254" s="3"/>
      <c r="PJN254" s="3"/>
      <c r="PJO254" s="3"/>
      <c r="PJP254" s="3"/>
      <c r="PJQ254" s="3"/>
      <c r="PJR254" s="3"/>
      <c r="PJS254" s="3"/>
      <c r="PJT254" s="3"/>
      <c r="PJU254" s="3"/>
      <c r="PJV254" s="3"/>
      <c r="PJW254" s="3"/>
      <c r="PJX254" s="3"/>
      <c r="PJY254" s="3"/>
      <c r="PJZ254" s="3"/>
      <c r="PKA254" s="3"/>
      <c r="PKB254" s="3"/>
      <c r="PKC254" s="3"/>
      <c r="PKD254" s="3"/>
      <c r="PKE254" s="3"/>
      <c r="PKF254" s="3"/>
      <c r="PKG254" s="3"/>
      <c r="PKH254" s="3"/>
      <c r="PKI254" s="3"/>
      <c r="PKJ254" s="3"/>
      <c r="PKK254" s="3"/>
      <c r="PKL254" s="3"/>
      <c r="PKM254" s="3"/>
      <c r="PKN254" s="3"/>
      <c r="PKO254" s="3"/>
      <c r="PKP254" s="3"/>
      <c r="PKQ254" s="3"/>
      <c r="PKR254" s="3"/>
      <c r="PKS254" s="3"/>
      <c r="PKT254" s="3"/>
      <c r="PKU254" s="3"/>
      <c r="PKV254" s="3"/>
      <c r="PKW254" s="3"/>
      <c r="PKX254" s="3"/>
      <c r="PKY254" s="3"/>
      <c r="PKZ254" s="3"/>
      <c r="PLA254" s="3"/>
      <c r="PLB254" s="3"/>
      <c r="PLC254" s="3"/>
      <c r="PLD254" s="3"/>
      <c r="PLE254" s="3"/>
      <c r="PLF254" s="3"/>
      <c r="PLG254" s="3"/>
      <c r="PLH254" s="3"/>
      <c r="PLI254" s="3"/>
      <c r="PLJ254" s="3"/>
      <c r="PLK254" s="3"/>
      <c r="PLL254" s="3"/>
      <c r="PLM254" s="3"/>
      <c r="PLN254" s="3"/>
      <c r="PLO254" s="3"/>
      <c r="PLP254" s="3"/>
      <c r="PLQ254" s="3"/>
      <c r="PLR254" s="3"/>
      <c r="PLS254" s="3"/>
      <c r="PLT254" s="3"/>
      <c r="PLU254" s="3"/>
      <c r="PLV254" s="3"/>
      <c r="PLW254" s="3"/>
      <c r="PLX254" s="3"/>
      <c r="PLY254" s="3"/>
      <c r="PLZ254" s="3"/>
      <c r="PMA254" s="3"/>
      <c r="PMB254" s="3"/>
      <c r="PMC254" s="3"/>
      <c r="PMD254" s="3"/>
      <c r="PME254" s="3"/>
      <c r="PMF254" s="3"/>
      <c r="PMG254" s="3"/>
      <c r="PMH254" s="3"/>
      <c r="PMI254" s="3"/>
      <c r="PMJ254" s="3"/>
      <c r="PMK254" s="3"/>
      <c r="PML254" s="3"/>
      <c r="PMM254" s="3"/>
      <c r="PMN254" s="3"/>
      <c r="PMO254" s="3"/>
      <c r="PMP254" s="3"/>
      <c r="PMQ254" s="3"/>
      <c r="PMR254" s="3"/>
      <c r="PMS254" s="3"/>
      <c r="PMT254" s="3"/>
      <c r="PMU254" s="3"/>
      <c r="PMV254" s="3"/>
      <c r="PMW254" s="3"/>
      <c r="PMX254" s="3"/>
      <c r="PMY254" s="3"/>
      <c r="PMZ254" s="3"/>
      <c r="PNA254" s="3"/>
      <c r="PNB254" s="3"/>
      <c r="PNC254" s="3"/>
      <c r="PND254" s="3"/>
      <c r="PNE254" s="3"/>
      <c r="PNF254" s="3"/>
      <c r="PNG254" s="3"/>
      <c r="PNH254" s="3"/>
      <c r="PNI254" s="3"/>
      <c r="PNJ254" s="3"/>
      <c r="PNK254" s="3"/>
      <c r="PNL254" s="3"/>
      <c r="PNM254" s="3"/>
      <c r="PNN254" s="3"/>
      <c r="PNO254" s="3"/>
      <c r="PNP254" s="3"/>
      <c r="PNQ254" s="3"/>
      <c r="PNR254" s="3"/>
      <c r="PNS254" s="3"/>
      <c r="PNT254" s="3"/>
      <c r="PNU254" s="3"/>
      <c r="PNV254" s="3"/>
      <c r="PNW254" s="3"/>
      <c r="PNX254" s="3"/>
      <c r="PNY254" s="3"/>
      <c r="PNZ254" s="3"/>
      <c r="POA254" s="3"/>
      <c r="POB254" s="3"/>
      <c r="POC254" s="3"/>
      <c r="POD254" s="3"/>
      <c r="POE254" s="3"/>
      <c r="POF254" s="3"/>
      <c r="POG254" s="3"/>
      <c r="POH254" s="3"/>
      <c r="POI254" s="3"/>
      <c r="POJ254" s="3"/>
      <c r="POK254" s="3"/>
      <c r="POL254" s="3"/>
      <c r="POM254" s="3"/>
      <c r="PON254" s="3"/>
      <c r="POO254" s="3"/>
      <c r="POP254" s="3"/>
      <c r="POQ254" s="3"/>
      <c r="POR254" s="3"/>
      <c r="POS254" s="3"/>
      <c r="POT254" s="3"/>
      <c r="POU254" s="3"/>
      <c r="POV254" s="3"/>
      <c r="POW254" s="3"/>
      <c r="POX254" s="3"/>
      <c r="POY254" s="3"/>
      <c r="POZ254" s="3"/>
      <c r="PPA254" s="3"/>
      <c r="PPB254" s="3"/>
      <c r="PPC254" s="3"/>
      <c r="PPD254" s="3"/>
      <c r="PPE254" s="3"/>
      <c r="PPF254" s="3"/>
      <c r="PPG254" s="3"/>
      <c r="PPH254" s="3"/>
      <c r="PPI254" s="3"/>
      <c r="PPJ254" s="3"/>
      <c r="PPK254" s="3"/>
      <c r="PPL254" s="3"/>
      <c r="PPM254" s="3"/>
      <c r="PPN254" s="3"/>
      <c r="PPO254" s="3"/>
      <c r="PPP254" s="3"/>
      <c r="PPQ254" s="3"/>
      <c r="PPR254" s="3"/>
      <c r="PPS254" s="3"/>
      <c r="PPT254" s="3"/>
      <c r="PPU254" s="3"/>
      <c r="PPV254" s="3"/>
      <c r="PPW254" s="3"/>
      <c r="PPX254" s="3"/>
      <c r="PPY254" s="3"/>
      <c r="PPZ254" s="3"/>
      <c r="PQA254" s="3"/>
      <c r="PQB254" s="3"/>
      <c r="PQC254" s="3"/>
      <c r="PQD254" s="3"/>
      <c r="PQE254" s="3"/>
      <c r="PQF254" s="3"/>
      <c r="PQG254" s="3"/>
      <c r="PQH254" s="3"/>
      <c r="PQI254" s="3"/>
      <c r="PQJ254" s="3"/>
      <c r="PQK254" s="3"/>
      <c r="PQL254" s="3"/>
      <c r="PQM254" s="3"/>
      <c r="PQN254" s="3"/>
      <c r="PQO254" s="3"/>
      <c r="PQP254" s="3"/>
      <c r="PQQ254" s="3"/>
      <c r="PQR254" s="3"/>
      <c r="PQS254" s="3"/>
      <c r="PQT254" s="3"/>
      <c r="PQU254" s="3"/>
      <c r="PQV254" s="3"/>
      <c r="PQW254" s="3"/>
      <c r="PQX254" s="3"/>
      <c r="PQY254" s="3"/>
      <c r="PQZ254" s="3"/>
      <c r="PRA254" s="3"/>
      <c r="PRB254" s="3"/>
      <c r="PRC254" s="3"/>
      <c r="PRD254" s="3"/>
      <c r="PRE254" s="3"/>
      <c r="PRF254" s="3"/>
      <c r="PRG254" s="3"/>
      <c r="PRH254" s="3"/>
      <c r="PRI254" s="3"/>
      <c r="PRJ254" s="3"/>
      <c r="PRK254" s="3"/>
      <c r="PRL254" s="3"/>
      <c r="PRM254" s="3"/>
      <c r="PRN254" s="3"/>
      <c r="PRO254" s="3"/>
      <c r="PRP254" s="3"/>
      <c r="PRQ254" s="3"/>
      <c r="PRR254" s="3"/>
      <c r="PRS254" s="3"/>
      <c r="PRT254" s="3"/>
      <c r="PRU254" s="3"/>
      <c r="PRV254" s="3"/>
      <c r="PRW254" s="3"/>
      <c r="PRX254" s="3"/>
      <c r="PRY254" s="3"/>
      <c r="PRZ254" s="3"/>
      <c r="PSA254" s="3"/>
      <c r="PSB254" s="3"/>
      <c r="PSC254" s="3"/>
      <c r="PSD254" s="3"/>
      <c r="PSE254" s="3"/>
      <c r="PSF254" s="3"/>
      <c r="PSG254" s="3"/>
      <c r="PSH254" s="3"/>
      <c r="PSI254" s="3"/>
      <c r="PSJ254" s="3"/>
      <c r="PSK254" s="3"/>
      <c r="PSL254" s="3"/>
      <c r="PSM254" s="3"/>
      <c r="PSN254" s="3"/>
      <c r="PSO254" s="3"/>
      <c r="PSP254" s="3"/>
      <c r="PSQ254" s="3"/>
      <c r="PSR254" s="3"/>
      <c r="PSS254" s="3"/>
      <c r="PST254" s="3"/>
      <c r="PSU254" s="3"/>
      <c r="PSV254" s="3"/>
      <c r="PSW254" s="3"/>
      <c r="PSX254" s="3"/>
      <c r="PSY254" s="3"/>
      <c r="PSZ254" s="3"/>
      <c r="PTA254" s="3"/>
      <c r="PTB254" s="3"/>
      <c r="PTC254" s="3"/>
      <c r="PTD254" s="3"/>
      <c r="PTE254" s="3"/>
      <c r="PTF254" s="3"/>
      <c r="PTG254" s="3"/>
      <c r="PTH254" s="3"/>
      <c r="PTI254" s="3"/>
      <c r="PTJ254" s="3"/>
      <c r="PTK254" s="3"/>
      <c r="PTL254" s="3"/>
      <c r="PTM254" s="3"/>
      <c r="PTN254" s="3"/>
      <c r="PTO254" s="3"/>
      <c r="PTP254" s="3"/>
      <c r="PTQ254" s="3"/>
      <c r="PTR254" s="3"/>
      <c r="PTS254" s="3"/>
      <c r="PTT254" s="3"/>
      <c r="PTU254" s="3"/>
      <c r="PTV254" s="3"/>
      <c r="PTW254" s="3"/>
      <c r="PTX254" s="3"/>
      <c r="PTY254" s="3"/>
      <c r="PTZ254" s="3"/>
      <c r="PUA254" s="3"/>
      <c r="PUB254" s="3"/>
      <c r="PUC254" s="3"/>
      <c r="PUD254" s="3"/>
      <c r="PUE254" s="3"/>
      <c r="PUF254" s="3"/>
      <c r="PUG254" s="3"/>
      <c r="PUH254" s="3"/>
      <c r="PUI254" s="3"/>
      <c r="PUJ254" s="3"/>
      <c r="PUK254" s="3"/>
      <c r="PUL254" s="3"/>
      <c r="PUM254" s="3"/>
      <c r="PUN254" s="3"/>
      <c r="PUO254" s="3"/>
      <c r="PUP254" s="3"/>
      <c r="PUQ254" s="3"/>
      <c r="PUR254" s="3"/>
      <c r="PUS254" s="3"/>
      <c r="PUT254" s="3"/>
      <c r="PUU254" s="3"/>
      <c r="PUV254" s="3"/>
      <c r="PUW254" s="3"/>
      <c r="PUX254" s="3"/>
      <c r="PUY254" s="3"/>
      <c r="PUZ254" s="3"/>
      <c r="PVA254" s="3"/>
      <c r="PVB254" s="3"/>
      <c r="PVC254" s="3"/>
      <c r="PVD254" s="3"/>
      <c r="PVE254" s="3"/>
      <c r="PVF254" s="3"/>
      <c r="PVG254" s="3"/>
      <c r="PVH254" s="3"/>
      <c r="PVI254" s="3"/>
      <c r="PVJ254" s="3"/>
      <c r="PVK254" s="3"/>
      <c r="PVL254" s="3"/>
      <c r="PVM254" s="3"/>
      <c r="PVN254" s="3"/>
      <c r="PVO254" s="3"/>
      <c r="PVP254" s="3"/>
      <c r="PVQ254" s="3"/>
      <c r="PVR254" s="3"/>
      <c r="PVS254" s="3"/>
      <c r="PVT254" s="3"/>
      <c r="PVU254" s="3"/>
      <c r="PVV254" s="3"/>
      <c r="PVW254" s="3"/>
      <c r="PVX254" s="3"/>
      <c r="PVY254" s="3"/>
      <c r="PVZ254" s="3"/>
      <c r="PWA254" s="3"/>
      <c r="PWB254" s="3"/>
      <c r="PWC254" s="3"/>
      <c r="PWD254" s="3"/>
      <c r="PWE254" s="3"/>
      <c r="PWF254" s="3"/>
      <c r="PWG254" s="3"/>
      <c r="PWH254" s="3"/>
      <c r="PWI254" s="3"/>
      <c r="PWJ254" s="3"/>
      <c r="PWK254" s="3"/>
      <c r="PWL254" s="3"/>
      <c r="PWM254" s="3"/>
      <c r="PWN254" s="3"/>
      <c r="PWO254" s="3"/>
      <c r="PWP254" s="3"/>
      <c r="PWQ254" s="3"/>
      <c r="PWR254" s="3"/>
      <c r="PWS254" s="3"/>
      <c r="PWT254" s="3"/>
      <c r="PWU254" s="3"/>
      <c r="PWV254" s="3"/>
      <c r="PWW254" s="3"/>
      <c r="PWX254" s="3"/>
      <c r="PWY254" s="3"/>
      <c r="PWZ254" s="3"/>
      <c r="PXA254" s="3"/>
      <c r="PXB254" s="3"/>
      <c r="PXC254" s="3"/>
      <c r="PXD254" s="3"/>
      <c r="PXE254" s="3"/>
      <c r="PXF254" s="3"/>
      <c r="PXG254" s="3"/>
      <c r="PXH254" s="3"/>
      <c r="PXI254" s="3"/>
      <c r="PXJ254" s="3"/>
      <c r="PXK254" s="3"/>
      <c r="PXL254" s="3"/>
      <c r="PXM254" s="3"/>
      <c r="PXN254" s="3"/>
      <c r="PXO254" s="3"/>
      <c r="PXP254" s="3"/>
      <c r="PXQ254" s="3"/>
      <c r="PXR254" s="3"/>
      <c r="PXS254" s="3"/>
      <c r="PXT254" s="3"/>
      <c r="PXU254" s="3"/>
      <c r="PXV254" s="3"/>
      <c r="PXW254" s="3"/>
      <c r="PXX254" s="3"/>
      <c r="PXY254" s="3"/>
      <c r="PXZ254" s="3"/>
      <c r="PYA254" s="3"/>
      <c r="PYB254" s="3"/>
      <c r="PYC254" s="3"/>
      <c r="PYD254" s="3"/>
      <c r="PYE254" s="3"/>
      <c r="PYF254" s="3"/>
      <c r="PYG254" s="3"/>
      <c r="PYH254" s="3"/>
      <c r="PYI254" s="3"/>
      <c r="PYJ254" s="3"/>
      <c r="PYK254" s="3"/>
      <c r="PYL254" s="3"/>
      <c r="PYM254" s="3"/>
      <c r="PYN254" s="3"/>
      <c r="PYO254" s="3"/>
      <c r="PYP254" s="3"/>
      <c r="PYQ254" s="3"/>
      <c r="PYR254" s="3"/>
      <c r="PYS254" s="3"/>
      <c r="PYT254" s="3"/>
      <c r="PYU254" s="3"/>
      <c r="PYV254" s="3"/>
      <c r="PYW254" s="3"/>
      <c r="PYX254" s="3"/>
      <c r="PYY254" s="3"/>
      <c r="PYZ254" s="3"/>
      <c r="PZA254" s="3"/>
      <c r="PZB254" s="3"/>
      <c r="PZC254" s="3"/>
      <c r="PZD254" s="3"/>
      <c r="PZE254" s="3"/>
      <c r="PZF254" s="3"/>
      <c r="PZG254" s="3"/>
      <c r="PZH254" s="3"/>
      <c r="PZI254" s="3"/>
      <c r="PZJ254" s="3"/>
      <c r="PZK254" s="3"/>
      <c r="PZL254" s="3"/>
      <c r="PZM254" s="3"/>
      <c r="PZN254" s="3"/>
      <c r="PZO254" s="3"/>
      <c r="PZP254" s="3"/>
      <c r="PZQ254" s="3"/>
      <c r="PZR254" s="3"/>
      <c r="PZS254" s="3"/>
      <c r="PZT254" s="3"/>
      <c r="PZU254" s="3"/>
      <c r="PZV254" s="3"/>
      <c r="PZW254" s="3"/>
      <c r="PZX254" s="3"/>
      <c r="PZY254" s="3"/>
      <c r="PZZ254" s="3"/>
      <c r="QAA254" s="3"/>
      <c r="QAB254" s="3"/>
      <c r="QAC254" s="3"/>
      <c r="QAD254" s="3"/>
      <c r="QAE254" s="3"/>
      <c r="QAF254" s="3"/>
      <c r="QAG254" s="3"/>
      <c r="QAH254" s="3"/>
      <c r="QAI254" s="3"/>
      <c r="QAJ254" s="3"/>
      <c r="QAK254" s="3"/>
      <c r="QAL254" s="3"/>
      <c r="QAM254" s="3"/>
      <c r="QAN254" s="3"/>
      <c r="QAO254" s="3"/>
      <c r="QAP254" s="3"/>
      <c r="QAQ254" s="3"/>
      <c r="QAR254" s="3"/>
      <c r="QAS254" s="3"/>
      <c r="QAT254" s="3"/>
      <c r="QAU254" s="3"/>
      <c r="QAV254" s="3"/>
      <c r="QAW254" s="3"/>
      <c r="QAX254" s="3"/>
      <c r="QAY254" s="3"/>
      <c r="QAZ254" s="3"/>
      <c r="QBA254" s="3"/>
      <c r="QBB254" s="3"/>
      <c r="QBC254" s="3"/>
      <c r="QBD254" s="3"/>
      <c r="QBE254" s="3"/>
      <c r="QBF254" s="3"/>
      <c r="QBG254" s="3"/>
      <c r="QBH254" s="3"/>
      <c r="QBI254" s="3"/>
      <c r="QBJ254" s="3"/>
      <c r="QBK254" s="3"/>
      <c r="QBL254" s="3"/>
      <c r="QBM254" s="3"/>
      <c r="QBN254" s="3"/>
      <c r="QBO254" s="3"/>
      <c r="QBP254" s="3"/>
      <c r="QBQ254" s="3"/>
      <c r="QBR254" s="3"/>
      <c r="QBS254" s="3"/>
      <c r="QBT254" s="3"/>
      <c r="QBU254" s="3"/>
      <c r="QBV254" s="3"/>
      <c r="QBW254" s="3"/>
      <c r="QBX254" s="3"/>
      <c r="QBY254" s="3"/>
      <c r="QBZ254" s="3"/>
      <c r="QCA254" s="3"/>
      <c r="QCB254" s="3"/>
      <c r="QCC254" s="3"/>
      <c r="QCD254" s="3"/>
      <c r="QCE254" s="3"/>
      <c r="QCF254" s="3"/>
      <c r="QCG254" s="3"/>
      <c r="QCH254" s="3"/>
      <c r="QCI254" s="3"/>
      <c r="QCJ254" s="3"/>
      <c r="QCK254" s="3"/>
      <c r="QCL254" s="3"/>
      <c r="QCM254" s="3"/>
      <c r="QCN254" s="3"/>
      <c r="QCO254" s="3"/>
      <c r="QCP254" s="3"/>
      <c r="QCQ254" s="3"/>
      <c r="QCR254" s="3"/>
      <c r="QCS254" s="3"/>
      <c r="QCT254" s="3"/>
      <c r="QCU254" s="3"/>
      <c r="QCV254" s="3"/>
      <c r="QCW254" s="3"/>
      <c r="QCX254" s="3"/>
      <c r="QCY254" s="3"/>
      <c r="QCZ254" s="3"/>
      <c r="QDA254" s="3"/>
      <c r="QDB254" s="3"/>
      <c r="QDC254" s="3"/>
      <c r="QDD254" s="3"/>
      <c r="QDE254" s="3"/>
      <c r="QDF254" s="3"/>
      <c r="QDG254" s="3"/>
      <c r="QDH254" s="3"/>
      <c r="QDI254" s="3"/>
      <c r="QDJ254" s="3"/>
      <c r="QDK254" s="3"/>
      <c r="QDL254" s="3"/>
      <c r="QDM254" s="3"/>
      <c r="QDN254" s="3"/>
      <c r="QDO254" s="3"/>
      <c r="QDP254" s="3"/>
      <c r="QDQ254" s="3"/>
      <c r="QDR254" s="3"/>
      <c r="QDS254" s="3"/>
      <c r="QDT254" s="3"/>
      <c r="QDU254" s="3"/>
      <c r="QDV254" s="3"/>
      <c r="QDW254" s="3"/>
      <c r="QDX254" s="3"/>
      <c r="QDY254" s="3"/>
      <c r="QDZ254" s="3"/>
      <c r="QEA254" s="3"/>
      <c r="QEB254" s="3"/>
      <c r="QEC254" s="3"/>
      <c r="QED254" s="3"/>
      <c r="QEE254" s="3"/>
      <c r="QEF254" s="3"/>
      <c r="QEG254" s="3"/>
      <c r="QEH254" s="3"/>
      <c r="QEI254" s="3"/>
      <c r="QEJ254" s="3"/>
      <c r="QEK254" s="3"/>
      <c r="QEL254" s="3"/>
      <c r="QEM254" s="3"/>
      <c r="QEN254" s="3"/>
      <c r="QEO254" s="3"/>
      <c r="QEP254" s="3"/>
      <c r="QEQ254" s="3"/>
      <c r="QER254" s="3"/>
      <c r="QES254" s="3"/>
      <c r="QET254" s="3"/>
      <c r="QEU254" s="3"/>
      <c r="QEV254" s="3"/>
      <c r="QEW254" s="3"/>
      <c r="QEX254" s="3"/>
      <c r="QEY254" s="3"/>
      <c r="QEZ254" s="3"/>
      <c r="QFA254" s="3"/>
      <c r="QFB254" s="3"/>
      <c r="QFC254" s="3"/>
      <c r="QFD254" s="3"/>
      <c r="QFE254" s="3"/>
      <c r="QFF254" s="3"/>
      <c r="QFG254" s="3"/>
      <c r="QFH254" s="3"/>
      <c r="QFI254" s="3"/>
      <c r="QFJ254" s="3"/>
      <c r="QFK254" s="3"/>
      <c r="QFL254" s="3"/>
      <c r="QFM254" s="3"/>
      <c r="QFN254" s="3"/>
      <c r="QFO254" s="3"/>
      <c r="QFP254" s="3"/>
      <c r="QFQ254" s="3"/>
      <c r="QFR254" s="3"/>
      <c r="QFS254" s="3"/>
      <c r="QFT254" s="3"/>
      <c r="QFU254" s="3"/>
      <c r="QFV254" s="3"/>
      <c r="QFW254" s="3"/>
      <c r="QFX254" s="3"/>
      <c r="QFY254" s="3"/>
      <c r="QFZ254" s="3"/>
      <c r="QGA254" s="3"/>
      <c r="QGB254" s="3"/>
      <c r="QGC254" s="3"/>
      <c r="QGD254" s="3"/>
      <c r="QGE254" s="3"/>
      <c r="QGF254" s="3"/>
      <c r="QGG254" s="3"/>
      <c r="QGH254" s="3"/>
      <c r="QGI254" s="3"/>
      <c r="QGJ254" s="3"/>
      <c r="QGK254" s="3"/>
      <c r="QGL254" s="3"/>
      <c r="QGM254" s="3"/>
      <c r="QGN254" s="3"/>
      <c r="QGO254" s="3"/>
      <c r="QGP254" s="3"/>
      <c r="QGQ254" s="3"/>
      <c r="QGR254" s="3"/>
      <c r="QGS254" s="3"/>
      <c r="QGT254" s="3"/>
      <c r="QGU254" s="3"/>
      <c r="QGV254" s="3"/>
      <c r="QGW254" s="3"/>
      <c r="QGX254" s="3"/>
      <c r="QGY254" s="3"/>
      <c r="QGZ254" s="3"/>
      <c r="QHA254" s="3"/>
      <c r="QHB254" s="3"/>
      <c r="QHC254" s="3"/>
      <c r="QHD254" s="3"/>
      <c r="QHE254" s="3"/>
      <c r="QHF254" s="3"/>
      <c r="QHG254" s="3"/>
      <c r="QHH254" s="3"/>
      <c r="QHI254" s="3"/>
      <c r="QHJ254" s="3"/>
      <c r="QHK254" s="3"/>
      <c r="QHL254" s="3"/>
      <c r="QHM254" s="3"/>
      <c r="QHN254" s="3"/>
      <c r="QHO254" s="3"/>
      <c r="QHP254" s="3"/>
      <c r="QHQ254" s="3"/>
      <c r="QHR254" s="3"/>
      <c r="QHS254" s="3"/>
      <c r="QHT254" s="3"/>
      <c r="QHU254" s="3"/>
      <c r="QHV254" s="3"/>
      <c r="QHW254" s="3"/>
      <c r="QHX254" s="3"/>
      <c r="QHY254" s="3"/>
      <c r="QHZ254" s="3"/>
      <c r="QIA254" s="3"/>
      <c r="QIB254" s="3"/>
      <c r="QIC254" s="3"/>
      <c r="QID254" s="3"/>
      <c r="QIE254" s="3"/>
      <c r="QIF254" s="3"/>
      <c r="QIG254" s="3"/>
      <c r="QIH254" s="3"/>
      <c r="QII254" s="3"/>
      <c r="QIJ254" s="3"/>
      <c r="QIK254" s="3"/>
      <c r="QIL254" s="3"/>
      <c r="QIM254" s="3"/>
      <c r="QIN254" s="3"/>
      <c r="QIO254" s="3"/>
      <c r="QIP254" s="3"/>
      <c r="QIQ254" s="3"/>
      <c r="QIR254" s="3"/>
      <c r="QIS254" s="3"/>
      <c r="QIT254" s="3"/>
      <c r="QIU254" s="3"/>
      <c r="QIV254" s="3"/>
      <c r="QIW254" s="3"/>
      <c r="QIX254" s="3"/>
      <c r="QIY254" s="3"/>
      <c r="QIZ254" s="3"/>
      <c r="QJA254" s="3"/>
      <c r="QJB254" s="3"/>
      <c r="QJC254" s="3"/>
      <c r="QJD254" s="3"/>
      <c r="QJE254" s="3"/>
      <c r="QJF254" s="3"/>
      <c r="QJG254" s="3"/>
      <c r="QJH254" s="3"/>
      <c r="QJI254" s="3"/>
      <c r="QJJ254" s="3"/>
      <c r="QJK254" s="3"/>
      <c r="QJL254" s="3"/>
      <c r="QJM254" s="3"/>
      <c r="QJN254" s="3"/>
      <c r="QJO254" s="3"/>
      <c r="QJP254" s="3"/>
      <c r="QJQ254" s="3"/>
      <c r="QJR254" s="3"/>
      <c r="QJS254" s="3"/>
      <c r="QJT254" s="3"/>
      <c r="QJU254" s="3"/>
      <c r="QJV254" s="3"/>
      <c r="QJW254" s="3"/>
      <c r="QJX254" s="3"/>
      <c r="QJY254" s="3"/>
      <c r="QJZ254" s="3"/>
      <c r="QKA254" s="3"/>
      <c r="QKB254" s="3"/>
      <c r="QKC254" s="3"/>
      <c r="QKD254" s="3"/>
      <c r="QKE254" s="3"/>
      <c r="QKF254" s="3"/>
      <c r="QKG254" s="3"/>
      <c r="QKH254" s="3"/>
      <c r="QKI254" s="3"/>
      <c r="QKJ254" s="3"/>
      <c r="QKK254" s="3"/>
      <c r="QKL254" s="3"/>
      <c r="QKM254" s="3"/>
      <c r="QKN254" s="3"/>
      <c r="QKO254" s="3"/>
      <c r="QKP254" s="3"/>
      <c r="QKQ254" s="3"/>
      <c r="QKR254" s="3"/>
      <c r="QKS254" s="3"/>
      <c r="QKT254" s="3"/>
      <c r="QKU254" s="3"/>
      <c r="QKV254" s="3"/>
      <c r="QKW254" s="3"/>
      <c r="QKX254" s="3"/>
      <c r="QKY254" s="3"/>
      <c r="QKZ254" s="3"/>
      <c r="QLA254" s="3"/>
      <c r="QLB254" s="3"/>
      <c r="QLC254" s="3"/>
      <c r="QLD254" s="3"/>
      <c r="QLE254" s="3"/>
      <c r="QLF254" s="3"/>
      <c r="QLG254" s="3"/>
      <c r="QLH254" s="3"/>
      <c r="QLI254" s="3"/>
      <c r="QLJ254" s="3"/>
      <c r="QLK254" s="3"/>
      <c r="QLL254" s="3"/>
      <c r="QLM254" s="3"/>
      <c r="QLN254" s="3"/>
      <c r="QLO254" s="3"/>
      <c r="QLP254" s="3"/>
      <c r="QLQ254" s="3"/>
      <c r="QLR254" s="3"/>
      <c r="QLS254" s="3"/>
      <c r="QLT254" s="3"/>
      <c r="QLU254" s="3"/>
      <c r="QLV254" s="3"/>
      <c r="QLW254" s="3"/>
      <c r="QLX254" s="3"/>
      <c r="QLY254" s="3"/>
      <c r="QLZ254" s="3"/>
      <c r="QMA254" s="3"/>
      <c r="QMB254" s="3"/>
      <c r="QMC254" s="3"/>
      <c r="QMD254" s="3"/>
      <c r="QME254" s="3"/>
      <c r="QMF254" s="3"/>
      <c r="QMG254" s="3"/>
      <c r="QMH254" s="3"/>
      <c r="QMI254" s="3"/>
      <c r="QMJ254" s="3"/>
      <c r="QMK254" s="3"/>
      <c r="QML254" s="3"/>
      <c r="QMM254" s="3"/>
      <c r="QMN254" s="3"/>
      <c r="QMO254" s="3"/>
      <c r="QMP254" s="3"/>
      <c r="QMQ254" s="3"/>
      <c r="QMR254" s="3"/>
      <c r="QMS254" s="3"/>
      <c r="QMT254" s="3"/>
      <c r="QMU254" s="3"/>
      <c r="QMV254" s="3"/>
      <c r="QMW254" s="3"/>
      <c r="QMX254" s="3"/>
      <c r="QMY254" s="3"/>
      <c r="QMZ254" s="3"/>
      <c r="QNA254" s="3"/>
      <c r="QNB254" s="3"/>
      <c r="QNC254" s="3"/>
      <c r="QND254" s="3"/>
      <c r="QNE254" s="3"/>
      <c r="QNF254" s="3"/>
      <c r="QNG254" s="3"/>
      <c r="QNH254" s="3"/>
      <c r="QNI254" s="3"/>
      <c r="QNJ254" s="3"/>
      <c r="QNK254" s="3"/>
      <c r="QNL254" s="3"/>
      <c r="QNM254" s="3"/>
      <c r="QNN254" s="3"/>
      <c r="QNO254" s="3"/>
      <c r="QNP254" s="3"/>
      <c r="QNQ254" s="3"/>
      <c r="QNR254" s="3"/>
      <c r="QNS254" s="3"/>
      <c r="QNT254" s="3"/>
      <c r="QNU254" s="3"/>
      <c r="QNV254" s="3"/>
      <c r="QNW254" s="3"/>
      <c r="QNX254" s="3"/>
      <c r="QNY254" s="3"/>
      <c r="QNZ254" s="3"/>
      <c r="QOA254" s="3"/>
      <c r="QOB254" s="3"/>
      <c r="QOC254" s="3"/>
      <c r="QOD254" s="3"/>
      <c r="QOE254" s="3"/>
      <c r="QOF254" s="3"/>
      <c r="QOG254" s="3"/>
      <c r="QOH254" s="3"/>
      <c r="QOI254" s="3"/>
      <c r="QOJ254" s="3"/>
      <c r="QOK254" s="3"/>
      <c r="QOL254" s="3"/>
      <c r="QOM254" s="3"/>
      <c r="QON254" s="3"/>
      <c r="QOO254" s="3"/>
      <c r="QOP254" s="3"/>
      <c r="QOQ254" s="3"/>
      <c r="QOR254" s="3"/>
      <c r="QOS254" s="3"/>
      <c r="QOT254" s="3"/>
      <c r="QOU254" s="3"/>
      <c r="QOV254" s="3"/>
      <c r="QOW254" s="3"/>
      <c r="QOX254" s="3"/>
      <c r="QOY254" s="3"/>
      <c r="QOZ254" s="3"/>
      <c r="QPA254" s="3"/>
      <c r="QPB254" s="3"/>
      <c r="QPC254" s="3"/>
      <c r="QPD254" s="3"/>
      <c r="QPE254" s="3"/>
      <c r="QPF254" s="3"/>
      <c r="QPG254" s="3"/>
      <c r="QPH254" s="3"/>
      <c r="QPI254" s="3"/>
      <c r="QPJ254" s="3"/>
      <c r="QPK254" s="3"/>
      <c r="QPL254" s="3"/>
      <c r="QPM254" s="3"/>
      <c r="QPN254" s="3"/>
      <c r="QPO254" s="3"/>
      <c r="QPP254" s="3"/>
      <c r="QPQ254" s="3"/>
      <c r="QPR254" s="3"/>
      <c r="QPS254" s="3"/>
      <c r="QPT254" s="3"/>
      <c r="QPU254" s="3"/>
      <c r="QPV254" s="3"/>
      <c r="QPW254" s="3"/>
      <c r="QPX254" s="3"/>
      <c r="QPY254" s="3"/>
      <c r="QPZ254" s="3"/>
      <c r="QQA254" s="3"/>
      <c r="QQB254" s="3"/>
      <c r="QQC254" s="3"/>
      <c r="QQD254" s="3"/>
      <c r="QQE254" s="3"/>
      <c r="QQF254" s="3"/>
      <c r="QQG254" s="3"/>
      <c r="QQH254" s="3"/>
      <c r="QQI254" s="3"/>
      <c r="QQJ254" s="3"/>
      <c r="QQK254" s="3"/>
      <c r="QQL254" s="3"/>
      <c r="QQM254" s="3"/>
      <c r="QQN254" s="3"/>
      <c r="QQO254" s="3"/>
      <c r="QQP254" s="3"/>
      <c r="QQQ254" s="3"/>
      <c r="QQR254" s="3"/>
      <c r="QQS254" s="3"/>
      <c r="QQT254" s="3"/>
      <c r="QQU254" s="3"/>
      <c r="QQV254" s="3"/>
      <c r="QQW254" s="3"/>
      <c r="QQX254" s="3"/>
      <c r="QQY254" s="3"/>
      <c r="QQZ254" s="3"/>
      <c r="QRA254" s="3"/>
      <c r="QRB254" s="3"/>
      <c r="QRC254" s="3"/>
      <c r="QRD254" s="3"/>
      <c r="QRE254" s="3"/>
      <c r="QRF254" s="3"/>
      <c r="QRG254" s="3"/>
      <c r="QRH254" s="3"/>
      <c r="QRI254" s="3"/>
      <c r="QRJ254" s="3"/>
      <c r="QRK254" s="3"/>
      <c r="QRL254" s="3"/>
      <c r="QRM254" s="3"/>
      <c r="QRN254" s="3"/>
      <c r="QRO254" s="3"/>
      <c r="QRP254" s="3"/>
      <c r="QRQ254" s="3"/>
      <c r="QRR254" s="3"/>
      <c r="QRS254" s="3"/>
      <c r="QRT254" s="3"/>
      <c r="QRU254" s="3"/>
      <c r="QRV254" s="3"/>
      <c r="QRW254" s="3"/>
      <c r="QRX254" s="3"/>
      <c r="QRY254" s="3"/>
      <c r="QRZ254" s="3"/>
      <c r="QSA254" s="3"/>
      <c r="QSB254" s="3"/>
      <c r="QSC254" s="3"/>
      <c r="QSD254" s="3"/>
      <c r="QSE254" s="3"/>
      <c r="QSF254" s="3"/>
      <c r="QSG254" s="3"/>
      <c r="QSH254" s="3"/>
      <c r="QSI254" s="3"/>
      <c r="QSJ254" s="3"/>
      <c r="QSK254" s="3"/>
      <c r="QSL254" s="3"/>
      <c r="QSM254" s="3"/>
      <c r="QSN254" s="3"/>
      <c r="QSO254" s="3"/>
      <c r="QSP254" s="3"/>
      <c r="QSQ254" s="3"/>
      <c r="QSR254" s="3"/>
      <c r="QSS254" s="3"/>
      <c r="QST254" s="3"/>
      <c r="QSU254" s="3"/>
      <c r="QSV254" s="3"/>
      <c r="QSW254" s="3"/>
      <c r="QSX254" s="3"/>
      <c r="QSY254" s="3"/>
      <c r="QSZ254" s="3"/>
      <c r="QTA254" s="3"/>
      <c r="QTB254" s="3"/>
      <c r="QTC254" s="3"/>
      <c r="QTD254" s="3"/>
      <c r="QTE254" s="3"/>
      <c r="QTF254" s="3"/>
      <c r="QTG254" s="3"/>
      <c r="QTH254" s="3"/>
      <c r="QTI254" s="3"/>
      <c r="QTJ254" s="3"/>
      <c r="QTK254" s="3"/>
      <c r="QTL254" s="3"/>
      <c r="QTM254" s="3"/>
      <c r="QTN254" s="3"/>
      <c r="QTO254" s="3"/>
      <c r="QTP254" s="3"/>
      <c r="QTQ254" s="3"/>
      <c r="QTR254" s="3"/>
      <c r="QTS254" s="3"/>
      <c r="QTT254" s="3"/>
      <c r="QTU254" s="3"/>
      <c r="QTV254" s="3"/>
      <c r="QTW254" s="3"/>
      <c r="QTX254" s="3"/>
      <c r="QTY254" s="3"/>
      <c r="QTZ254" s="3"/>
      <c r="QUA254" s="3"/>
      <c r="QUB254" s="3"/>
      <c r="QUC254" s="3"/>
      <c r="QUD254" s="3"/>
      <c r="QUE254" s="3"/>
      <c r="QUF254" s="3"/>
      <c r="QUG254" s="3"/>
      <c r="QUH254" s="3"/>
      <c r="QUI254" s="3"/>
      <c r="QUJ254" s="3"/>
      <c r="QUK254" s="3"/>
      <c r="QUL254" s="3"/>
      <c r="QUM254" s="3"/>
      <c r="QUN254" s="3"/>
      <c r="QUO254" s="3"/>
      <c r="QUP254" s="3"/>
      <c r="QUQ254" s="3"/>
      <c r="QUR254" s="3"/>
      <c r="QUS254" s="3"/>
      <c r="QUT254" s="3"/>
      <c r="QUU254" s="3"/>
      <c r="QUV254" s="3"/>
      <c r="QUW254" s="3"/>
      <c r="QUX254" s="3"/>
      <c r="QUY254" s="3"/>
      <c r="QUZ254" s="3"/>
      <c r="QVA254" s="3"/>
      <c r="QVB254" s="3"/>
      <c r="QVC254" s="3"/>
      <c r="QVD254" s="3"/>
      <c r="QVE254" s="3"/>
      <c r="QVF254" s="3"/>
      <c r="QVG254" s="3"/>
      <c r="QVH254" s="3"/>
      <c r="QVI254" s="3"/>
      <c r="QVJ254" s="3"/>
      <c r="QVK254" s="3"/>
      <c r="QVL254" s="3"/>
      <c r="QVM254" s="3"/>
      <c r="QVN254" s="3"/>
      <c r="QVO254" s="3"/>
      <c r="QVP254" s="3"/>
      <c r="QVQ254" s="3"/>
      <c r="QVR254" s="3"/>
      <c r="QVS254" s="3"/>
      <c r="QVT254" s="3"/>
      <c r="QVU254" s="3"/>
      <c r="QVV254" s="3"/>
      <c r="QVW254" s="3"/>
      <c r="QVX254" s="3"/>
      <c r="QVY254" s="3"/>
      <c r="QVZ254" s="3"/>
      <c r="QWA254" s="3"/>
      <c r="QWB254" s="3"/>
      <c r="QWC254" s="3"/>
      <c r="QWD254" s="3"/>
      <c r="QWE254" s="3"/>
      <c r="QWF254" s="3"/>
      <c r="QWG254" s="3"/>
      <c r="QWH254" s="3"/>
      <c r="QWI254" s="3"/>
      <c r="QWJ254" s="3"/>
      <c r="QWK254" s="3"/>
      <c r="QWL254" s="3"/>
      <c r="QWM254" s="3"/>
      <c r="QWN254" s="3"/>
      <c r="QWO254" s="3"/>
      <c r="QWP254" s="3"/>
      <c r="QWQ254" s="3"/>
      <c r="QWR254" s="3"/>
      <c r="QWS254" s="3"/>
      <c r="QWT254" s="3"/>
      <c r="QWU254" s="3"/>
      <c r="QWV254" s="3"/>
      <c r="QWW254" s="3"/>
      <c r="QWX254" s="3"/>
      <c r="QWY254" s="3"/>
      <c r="QWZ254" s="3"/>
      <c r="QXA254" s="3"/>
      <c r="QXB254" s="3"/>
      <c r="QXC254" s="3"/>
      <c r="QXD254" s="3"/>
      <c r="QXE254" s="3"/>
      <c r="QXF254" s="3"/>
      <c r="QXG254" s="3"/>
      <c r="QXH254" s="3"/>
      <c r="QXI254" s="3"/>
      <c r="QXJ254" s="3"/>
      <c r="QXK254" s="3"/>
      <c r="QXL254" s="3"/>
      <c r="QXM254" s="3"/>
      <c r="QXN254" s="3"/>
      <c r="QXO254" s="3"/>
      <c r="QXP254" s="3"/>
      <c r="QXQ254" s="3"/>
      <c r="QXR254" s="3"/>
      <c r="QXS254" s="3"/>
      <c r="QXT254" s="3"/>
      <c r="QXU254" s="3"/>
      <c r="QXV254" s="3"/>
      <c r="QXW254" s="3"/>
      <c r="QXX254" s="3"/>
      <c r="QXY254" s="3"/>
      <c r="QXZ254" s="3"/>
      <c r="QYA254" s="3"/>
      <c r="QYB254" s="3"/>
      <c r="QYC254" s="3"/>
      <c r="QYD254" s="3"/>
      <c r="QYE254" s="3"/>
      <c r="QYF254" s="3"/>
      <c r="QYG254" s="3"/>
      <c r="QYH254" s="3"/>
      <c r="QYI254" s="3"/>
      <c r="QYJ254" s="3"/>
      <c r="QYK254" s="3"/>
      <c r="QYL254" s="3"/>
      <c r="QYM254" s="3"/>
      <c r="QYN254" s="3"/>
      <c r="QYO254" s="3"/>
      <c r="QYP254" s="3"/>
      <c r="QYQ254" s="3"/>
      <c r="QYR254" s="3"/>
      <c r="QYS254" s="3"/>
      <c r="QYT254" s="3"/>
      <c r="QYU254" s="3"/>
      <c r="QYV254" s="3"/>
      <c r="QYW254" s="3"/>
      <c r="QYX254" s="3"/>
      <c r="QYY254" s="3"/>
      <c r="QYZ254" s="3"/>
      <c r="QZA254" s="3"/>
      <c r="QZB254" s="3"/>
      <c r="QZC254" s="3"/>
      <c r="QZD254" s="3"/>
      <c r="QZE254" s="3"/>
      <c r="QZF254" s="3"/>
      <c r="QZG254" s="3"/>
      <c r="QZH254" s="3"/>
      <c r="QZI254" s="3"/>
      <c r="QZJ254" s="3"/>
      <c r="QZK254" s="3"/>
      <c r="QZL254" s="3"/>
      <c r="QZM254" s="3"/>
      <c r="QZN254" s="3"/>
      <c r="QZO254" s="3"/>
      <c r="QZP254" s="3"/>
      <c r="QZQ254" s="3"/>
      <c r="QZR254" s="3"/>
      <c r="QZS254" s="3"/>
      <c r="QZT254" s="3"/>
      <c r="QZU254" s="3"/>
      <c r="QZV254" s="3"/>
      <c r="QZW254" s="3"/>
      <c r="QZX254" s="3"/>
      <c r="QZY254" s="3"/>
      <c r="QZZ254" s="3"/>
      <c r="RAA254" s="3"/>
      <c r="RAB254" s="3"/>
      <c r="RAC254" s="3"/>
      <c r="RAD254" s="3"/>
      <c r="RAE254" s="3"/>
      <c r="RAF254" s="3"/>
      <c r="RAG254" s="3"/>
      <c r="RAH254" s="3"/>
      <c r="RAI254" s="3"/>
      <c r="RAJ254" s="3"/>
      <c r="RAK254" s="3"/>
      <c r="RAL254" s="3"/>
      <c r="RAM254" s="3"/>
      <c r="RAN254" s="3"/>
      <c r="RAO254" s="3"/>
      <c r="RAP254" s="3"/>
      <c r="RAQ254" s="3"/>
      <c r="RAR254" s="3"/>
      <c r="RAS254" s="3"/>
      <c r="RAT254" s="3"/>
      <c r="RAU254" s="3"/>
      <c r="RAV254" s="3"/>
      <c r="RAW254" s="3"/>
      <c r="RAX254" s="3"/>
      <c r="RAY254" s="3"/>
      <c r="RAZ254" s="3"/>
      <c r="RBA254" s="3"/>
      <c r="RBB254" s="3"/>
      <c r="RBC254" s="3"/>
      <c r="RBD254" s="3"/>
      <c r="RBE254" s="3"/>
      <c r="RBF254" s="3"/>
      <c r="RBG254" s="3"/>
      <c r="RBH254" s="3"/>
      <c r="RBI254" s="3"/>
      <c r="RBJ254" s="3"/>
      <c r="RBK254" s="3"/>
      <c r="RBL254" s="3"/>
      <c r="RBM254" s="3"/>
      <c r="RBN254" s="3"/>
      <c r="RBO254" s="3"/>
      <c r="RBP254" s="3"/>
      <c r="RBQ254" s="3"/>
      <c r="RBR254" s="3"/>
      <c r="RBS254" s="3"/>
      <c r="RBT254" s="3"/>
      <c r="RBU254" s="3"/>
      <c r="RBV254" s="3"/>
      <c r="RBW254" s="3"/>
      <c r="RBX254" s="3"/>
      <c r="RBY254" s="3"/>
      <c r="RBZ254" s="3"/>
      <c r="RCA254" s="3"/>
      <c r="RCB254" s="3"/>
      <c r="RCC254" s="3"/>
      <c r="RCD254" s="3"/>
      <c r="RCE254" s="3"/>
      <c r="RCF254" s="3"/>
      <c r="RCG254" s="3"/>
      <c r="RCH254" s="3"/>
      <c r="RCI254" s="3"/>
      <c r="RCJ254" s="3"/>
      <c r="RCK254" s="3"/>
      <c r="RCL254" s="3"/>
      <c r="RCM254" s="3"/>
      <c r="RCN254" s="3"/>
      <c r="RCO254" s="3"/>
      <c r="RCP254" s="3"/>
      <c r="RCQ254" s="3"/>
      <c r="RCR254" s="3"/>
      <c r="RCS254" s="3"/>
      <c r="RCT254" s="3"/>
      <c r="RCU254" s="3"/>
      <c r="RCV254" s="3"/>
      <c r="RCW254" s="3"/>
      <c r="RCX254" s="3"/>
      <c r="RCY254" s="3"/>
      <c r="RCZ254" s="3"/>
      <c r="RDA254" s="3"/>
      <c r="RDB254" s="3"/>
      <c r="RDC254" s="3"/>
      <c r="RDD254" s="3"/>
      <c r="RDE254" s="3"/>
      <c r="RDF254" s="3"/>
      <c r="RDG254" s="3"/>
      <c r="RDH254" s="3"/>
      <c r="RDI254" s="3"/>
      <c r="RDJ254" s="3"/>
      <c r="RDK254" s="3"/>
      <c r="RDL254" s="3"/>
      <c r="RDM254" s="3"/>
      <c r="RDN254" s="3"/>
      <c r="RDO254" s="3"/>
      <c r="RDP254" s="3"/>
      <c r="RDQ254" s="3"/>
      <c r="RDR254" s="3"/>
      <c r="RDS254" s="3"/>
      <c r="RDT254" s="3"/>
      <c r="RDU254" s="3"/>
      <c r="RDV254" s="3"/>
      <c r="RDW254" s="3"/>
      <c r="RDX254" s="3"/>
      <c r="RDY254" s="3"/>
      <c r="RDZ254" s="3"/>
      <c r="REA254" s="3"/>
      <c r="REB254" s="3"/>
      <c r="REC254" s="3"/>
      <c r="RED254" s="3"/>
      <c r="REE254" s="3"/>
      <c r="REF254" s="3"/>
      <c r="REG254" s="3"/>
      <c r="REH254" s="3"/>
      <c r="REI254" s="3"/>
      <c r="REJ254" s="3"/>
      <c r="REK254" s="3"/>
      <c r="REL254" s="3"/>
      <c r="REM254" s="3"/>
      <c r="REN254" s="3"/>
      <c r="REO254" s="3"/>
      <c r="REP254" s="3"/>
      <c r="REQ254" s="3"/>
      <c r="RER254" s="3"/>
      <c r="RES254" s="3"/>
      <c r="RET254" s="3"/>
      <c r="REU254" s="3"/>
      <c r="REV254" s="3"/>
      <c r="REW254" s="3"/>
      <c r="REX254" s="3"/>
      <c r="REY254" s="3"/>
      <c r="REZ254" s="3"/>
      <c r="RFA254" s="3"/>
      <c r="RFB254" s="3"/>
      <c r="RFC254" s="3"/>
      <c r="RFD254" s="3"/>
      <c r="RFE254" s="3"/>
      <c r="RFF254" s="3"/>
      <c r="RFG254" s="3"/>
      <c r="RFH254" s="3"/>
      <c r="RFI254" s="3"/>
      <c r="RFJ254" s="3"/>
      <c r="RFK254" s="3"/>
      <c r="RFL254" s="3"/>
      <c r="RFM254" s="3"/>
      <c r="RFN254" s="3"/>
      <c r="RFO254" s="3"/>
      <c r="RFP254" s="3"/>
      <c r="RFQ254" s="3"/>
      <c r="RFR254" s="3"/>
      <c r="RFS254" s="3"/>
      <c r="RFT254" s="3"/>
      <c r="RFU254" s="3"/>
      <c r="RFV254" s="3"/>
      <c r="RFW254" s="3"/>
      <c r="RFX254" s="3"/>
      <c r="RFY254" s="3"/>
      <c r="RFZ254" s="3"/>
      <c r="RGA254" s="3"/>
      <c r="RGB254" s="3"/>
      <c r="RGC254" s="3"/>
      <c r="RGD254" s="3"/>
      <c r="RGE254" s="3"/>
      <c r="RGF254" s="3"/>
      <c r="RGG254" s="3"/>
      <c r="RGH254" s="3"/>
      <c r="RGI254" s="3"/>
      <c r="RGJ254" s="3"/>
      <c r="RGK254" s="3"/>
      <c r="RGL254" s="3"/>
      <c r="RGM254" s="3"/>
      <c r="RGN254" s="3"/>
      <c r="RGO254" s="3"/>
      <c r="RGP254" s="3"/>
      <c r="RGQ254" s="3"/>
      <c r="RGR254" s="3"/>
      <c r="RGS254" s="3"/>
      <c r="RGT254" s="3"/>
      <c r="RGU254" s="3"/>
      <c r="RGV254" s="3"/>
      <c r="RGW254" s="3"/>
      <c r="RGX254" s="3"/>
      <c r="RGY254" s="3"/>
      <c r="RGZ254" s="3"/>
      <c r="RHA254" s="3"/>
      <c r="RHB254" s="3"/>
      <c r="RHC254" s="3"/>
      <c r="RHD254" s="3"/>
      <c r="RHE254" s="3"/>
      <c r="RHF254" s="3"/>
      <c r="RHG254" s="3"/>
      <c r="RHH254" s="3"/>
      <c r="RHI254" s="3"/>
      <c r="RHJ254" s="3"/>
      <c r="RHK254" s="3"/>
      <c r="RHL254" s="3"/>
      <c r="RHM254" s="3"/>
      <c r="RHN254" s="3"/>
      <c r="RHO254" s="3"/>
      <c r="RHP254" s="3"/>
      <c r="RHQ254" s="3"/>
      <c r="RHR254" s="3"/>
      <c r="RHS254" s="3"/>
      <c r="RHT254" s="3"/>
      <c r="RHU254" s="3"/>
      <c r="RHV254" s="3"/>
      <c r="RHW254" s="3"/>
      <c r="RHX254" s="3"/>
      <c r="RHY254" s="3"/>
      <c r="RHZ254" s="3"/>
      <c r="RIA254" s="3"/>
      <c r="RIB254" s="3"/>
      <c r="RIC254" s="3"/>
      <c r="RID254" s="3"/>
      <c r="RIE254" s="3"/>
      <c r="RIF254" s="3"/>
      <c r="RIG254" s="3"/>
      <c r="RIH254" s="3"/>
      <c r="RII254" s="3"/>
      <c r="RIJ254" s="3"/>
      <c r="RIK254" s="3"/>
      <c r="RIL254" s="3"/>
      <c r="RIM254" s="3"/>
      <c r="RIN254" s="3"/>
      <c r="RIO254" s="3"/>
      <c r="RIP254" s="3"/>
      <c r="RIQ254" s="3"/>
      <c r="RIR254" s="3"/>
      <c r="RIS254" s="3"/>
      <c r="RIT254" s="3"/>
      <c r="RIU254" s="3"/>
      <c r="RIV254" s="3"/>
      <c r="RIW254" s="3"/>
      <c r="RIX254" s="3"/>
      <c r="RIY254" s="3"/>
      <c r="RIZ254" s="3"/>
      <c r="RJA254" s="3"/>
      <c r="RJB254" s="3"/>
      <c r="RJC254" s="3"/>
      <c r="RJD254" s="3"/>
      <c r="RJE254" s="3"/>
      <c r="RJF254" s="3"/>
      <c r="RJG254" s="3"/>
      <c r="RJH254" s="3"/>
      <c r="RJI254" s="3"/>
      <c r="RJJ254" s="3"/>
      <c r="RJK254" s="3"/>
      <c r="RJL254" s="3"/>
      <c r="RJM254" s="3"/>
      <c r="RJN254" s="3"/>
      <c r="RJO254" s="3"/>
      <c r="RJP254" s="3"/>
      <c r="RJQ254" s="3"/>
      <c r="RJR254" s="3"/>
      <c r="RJS254" s="3"/>
      <c r="RJT254" s="3"/>
      <c r="RJU254" s="3"/>
      <c r="RJV254" s="3"/>
      <c r="RJW254" s="3"/>
      <c r="RJX254" s="3"/>
      <c r="RJY254" s="3"/>
      <c r="RJZ254" s="3"/>
      <c r="RKA254" s="3"/>
      <c r="RKB254" s="3"/>
      <c r="RKC254" s="3"/>
      <c r="RKD254" s="3"/>
      <c r="RKE254" s="3"/>
      <c r="RKF254" s="3"/>
      <c r="RKG254" s="3"/>
      <c r="RKH254" s="3"/>
      <c r="RKI254" s="3"/>
      <c r="RKJ254" s="3"/>
      <c r="RKK254" s="3"/>
      <c r="RKL254" s="3"/>
      <c r="RKM254" s="3"/>
      <c r="RKN254" s="3"/>
      <c r="RKO254" s="3"/>
      <c r="RKP254" s="3"/>
      <c r="RKQ254" s="3"/>
      <c r="RKR254" s="3"/>
      <c r="RKS254" s="3"/>
      <c r="RKT254" s="3"/>
      <c r="RKU254" s="3"/>
      <c r="RKV254" s="3"/>
      <c r="RKW254" s="3"/>
      <c r="RKX254" s="3"/>
      <c r="RKY254" s="3"/>
      <c r="RKZ254" s="3"/>
      <c r="RLA254" s="3"/>
      <c r="RLB254" s="3"/>
      <c r="RLC254" s="3"/>
      <c r="RLD254" s="3"/>
      <c r="RLE254" s="3"/>
      <c r="RLF254" s="3"/>
      <c r="RLG254" s="3"/>
      <c r="RLH254" s="3"/>
      <c r="RLI254" s="3"/>
      <c r="RLJ254" s="3"/>
      <c r="RLK254" s="3"/>
      <c r="RLL254" s="3"/>
      <c r="RLM254" s="3"/>
      <c r="RLN254" s="3"/>
      <c r="RLO254" s="3"/>
      <c r="RLP254" s="3"/>
      <c r="RLQ254" s="3"/>
      <c r="RLR254" s="3"/>
      <c r="RLS254" s="3"/>
      <c r="RLT254" s="3"/>
      <c r="RLU254" s="3"/>
      <c r="RLV254" s="3"/>
      <c r="RLW254" s="3"/>
      <c r="RLX254" s="3"/>
      <c r="RLY254" s="3"/>
      <c r="RLZ254" s="3"/>
      <c r="RMA254" s="3"/>
      <c r="RMB254" s="3"/>
      <c r="RMC254" s="3"/>
      <c r="RMD254" s="3"/>
      <c r="RME254" s="3"/>
      <c r="RMF254" s="3"/>
      <c r="RMG254" s="3"/>
      <c r="RMH254" s="3"/>
      <c r="RMI254" s="3"/>
      <c r="RMJ254" s="3"/>
      <c r="RMK254" s="3"/>
      <c r="RML254" s="3"/>
      <c r="RMM254" s="3"/>
      <c r="RMN254" s="3"/>
      <c r="RMO254" s="3"/>
      <c r="RMP254" s="3"/>
      <c r="RMQ254" s="3"/>
      <c r="RMR254" s="3"/>
      <c r="RMS254" s="3"/>
      <c r="RMT254" s="3"/>
      <c r="RMU254" s="3"/>
      <c r="RMV254" s="3"/>
      <c r="RMW254" s="3"/>
      <c r="RMX254" s="3"/>
      <c r="RMY254" s="3"/>
      <c r="RMZ254" s="3"/>
      <c r="RNA254" s="3"/>
      <c r="RNB254" s="3"/>
      <c r="RNC254" s="3"/>
      <c r="RND254" s="3"/>
      <c r="RNE254" s="3"/>
      <c r="RNF254" s="3"/>
      <c r="RNG254" s="3"/>
      <c r="RNH254" s="3"/>
      <c r="RNI254" s="3"/>
      <c r="RNJ254" s="3"/>
      <c r="RNK254" s="3"/>
      <c r="RNL254" s="3"/>
      <c r="RNM254" s="3"/>
      <c r="RNN254" s="3"/>
      <c r="RNO254" s="3"/>
      <c r="RNP254" s="3"/>
      <c r="RNQ254" s="3"/>
      <c r="RNR254" s="3"/>
      <c r="RNS254" s="3"/>
      <c r="RNT254" s="3"/>
      <c r="RNU254" s="3"/>
      <c r="RNV254" s="3"/>
      <c r="RNW254" s="3"/>
      <c r="RNX254" s="3"/>
      <c r="RNY254" s="3"/>
      <c r="RNZ254" s="3"/>
      <c r="ROA254" s="3"/>
      <c r="ROB254" s="3"/>
      <c r="ROC254" s="3"/>
      <c r="ROD254" s="3"/>
      <c r="ROE254" s="3"/>
      <c r="ROF254" s="3"/>
      <c r="ROG254" s="3"/>
      <c r="ROH254" s="3"/>
      <c r="ROI254" s="3"/>
      <c r="ROJ254" s="3"/>
      <c r="ROK254" s="3"/>
      <c r="ROL254" s="3"/>
      <c r="ROM254" s="3"/>
      <c r="RON254" s="3"/>
      <c r="ROO254" s="3"/>
      <c r="ROP254" s="3"/>
      <c r="ROQ254" s="3"/>
      <c r="ROR254" s="3"/>
      <c r="ROS254" s="3"/>
      <c r="ROT254" s="3"/>
      <c r="ROU254" s="3"/>
      <c r="ROV254" s="3"/>
      <c r="ROW254" s="3"/>
      <c r="ROX254" s="3"/>
      <c r="ROY254" s="3"/>
      <c r="ROZ254" s="3"/>
      <c r="RPA254" s="3"/>
      <c r="RPB254" s="3"/>
      <c r="RPC254" s="3"/>
      <c r="RPD254" s="3"/>
      <c r="RPE254" s="3"/>
      <c r="RPF254" s="3"/>
      <c r="RPG254" s="3"/>
      <c r="RPH254" s="3"/>
      <c r="RPI254" s="3"/>
      <c r="RPJ254" s="3"/>
      <c r="RPK254" s="3"/>
      <c r="RPL254" s="3"/>
      <c r="RPM254" s="3"/>
      <c r="RPN254" s="3"/>
      <c r="RPO254" s="3"/>
      <c r="RPP254" s="3"/>
      <c r="RPQ254" s="3"/>
      <c r="RPR254" s="3"/>
      <c r="RPS254" s="3"/>
      <c r="RPT254" s="3"/>
      <c r="RPU254" s="3"/>
      <c r="RPV254" s="3"/>
      <c r="RPW254" s="3"/>
      <c r="RPX254" s="3"/>
      <c r="RPY254" s="3"/>
      <c r="RPZ254" s="3"/>
      <c r="RQA254" s="3"/>
      <c r="RQB254" s="3"/>
      <c r="RQC254" s="3"/>
      <c r="RQD254" s="3"/>
      <c r="RQE254" s="3"/>
      <c r="RQF254" s="3"/>
      <c r="RQG254" s="3"/>
      <c r="RQH254" s="3"/>
      <c r="RQI254" s="3"/>
      <c r="RQJ254" s="3"/>
      <c r="RQK254" s="3"/>
      <c r="RQL254" s="3"/>
      <c r="RQM254" s="3"/>
      <c r="RQN254" s="3"/>
      <c r="RQO254" s="3"/>
      <c r="RQP254" s="3"/>
      <c r="RQQ254" s="3"/>
      <c r="RQR254" s="3"/>
      <c r="RQS254" s="3"/>
      <c r="RQT254" s="3"/>
      <c r="RQU254" s="3"/>
      <c r="RQV254" s="3"/>
      <c r="RQW254" s="3"/>
      <c r="RQX254" s="3"/>
      <c r="RQY254" s="3"/>
      <c r="RQZ254" s="3"/>
      <c r="RRA254" s="3"/>
      <c r="RRB254" s="3"/>
      <c r="RRC254" s="3"/>
      <c r="RRD254" s="3"/>
      <c r="RRE254" s="3"/>
      <c r="RRF254" s="3"/>
      <c r="RRG254" s="3"/>
      <c r="RRH254" s="3"/>
      <c r="RRI254" s="3"/>
      <c r="RRJ254" s="3"/>
      <c r="RRK254" s="3"/>
      <c r="RRL254" s="3"/>
      <c r="RRM254" s="3"/>
      <c r="RRN254" s="3"/>
      <c r="RRO254" s="3"/>
      <c r="RRP254" s="3"/>
      <c r="RRQ254" s="3"/>
      <c r="RRR254" s="3"/>
      <c r="RRS254" s="3"/>
      <c r="RRT254" s="3"/>
      <c r="RRU254" s="3"/>
      <c r="RRV254" s="3"/>
      <c r="RRW254" s="3"/>
      <c r="RRX254" s="3"/>
      <c r="RRY254" s="3"/>
      <c r="RRZ254" s="3"/>
      <c r="RSA254" s="3"/>
      <c r="RSB254" s="3"/>
      <c r="RSC254" s="3"/>
      <c r="RSD254" s="3"/>
      <c r="RSE254" s="3"/>
      <c r="RSF254" s="3"/>
      <c r="RSG254" s="3"/>
      <c r="RSH254" s="3"/>
      <c r="RSI254" s="3"/>
      <c r="RSJ254" s="3"/>
      <c r="RSK254" s="3"/>
      <c r="RSL254" s="3"/>
      <c r="RSM254" s="3"/>
      <c r="RSN254" s="3"/>
      <c r="RSO254" s="3"/>
      <c r="RSP254" s="3"/>
      <c r="RSQ254" s="3"/>
      <c r="RSR254" s="3"/>
      <c r="RSS254" s="3"/>
      <c r="RST254" s="3"/>
      <c r="RSU254" s="3"/>
      <c r="RSV254" s="3"/>
      <c r="RSW254" s="3"/>
      <c r="RSX254" s="3"/>
      <c r="RSY254" s="3"/>
      <c r="RSZ254" s="3"/>
      <c r="RTA254" s="3"/>
      <c r="RTB254" s="3"/>
      <c r="RTC254" s="3"/>
      <c r="RTD254" s="3"/>
      <c r="RTE254" s="3"/>
      <c r="RTF254" s="3"/>
      <c r="RTG254" s="3"/>
      <c r="RTH254" s="3"/>
      <c r="RTI254" s="3"/>
      <c r="RTJ254" s="3"/>
      <c r="RTK254" s="3"/>
      <c r="RTL254" s="3"/>
      <c r="RTM254" s="3"/>
      <c r="RTN254" s="3"/>
      <c r="RTO254" s="3"/>
      <c r="RTP254" s="3"/>
      <c r="RTQ254" s="3"/>
      <c r="RTR254" s="3"/>
      <c r="RTS254" s="3"/>
      <c r="RTT254" s="3"/>
      <c r="RTU254" s="3"/>
      <c r="RTV254" s="3"/>
      <c r="RTW254" s="3"/>
      <c r="RTX254" s="3"/>
      <c r="RTY254" s="3"/>
      <c r="RTZ254" s="3"/>
      <c r="RUA254" s="3"/>
      <c r="RUB254" s="3"/>
      <c r="RUC254" s="3"/>
      <c r="RUD254" s="3"/>
      <c r="RUE254" s="3"/>
      <c r="RUF254" s="3"/>
      <c r="RUG254" s="3"/>
      <c r="RUH254" s="3"/>
      <c r="RUI254" s="3"/>
      <c r="RUJ254" s="3"/>
      <c r="RUK254" s="3"/>
      <c r="RUL254" s="3"/>
      <c r="RUM254" s="3"/>
      <c r="RUN254" s="3"/>
      <c r="RUO254" s="3"/>
      <c r="RUP254" s="3"/>
      <c r="RUQ254" s="3"/>
      <c r="RUR254" s="3"/>
      <c r="RUS254" s="3"/>
      <c r="RUT254" s="3"/>
      <c r="RUU254" s="3"/>
      <c r="RUV254" s="3"/>
      <c r="RUW254" s="3"/>
      <c r="RUX254" s="3"/>
      <c r="RUY254" s="3"/>
      <c r="RUZ254" s="3"/>
      <c r="RVA254" s="3"/>
      <c r="RVB254" s="3"/>
      <c r="RVC254" s="3"/>
      <c r="RVD254" s="3"/>
      <c r="RVE254" s="3"/>
      <c r="RVF254" s="3"/>
      <c r="RVG254" s="3"/>
      <c r="RVH254" s="3"/>
      <c r="RVI254" s="3"/>
      <c r="RVJ254" s="3"/>
      <c r="RVK254" s="3"/>
      <c r="RVL254" s="3"/>
      <c r="RVM254" s="3"/>
      <c r="RVN254" s="3"/>
      <c r="RVO254" s="3"/>
      <c r="RVP254" s="3"/>
      <c r="RVQ254" s="3"/>
      <c r="RVR254" s="3"/>
      <c r="RVS254" s="3"/>
      <c r="RVT254" s="3"/>
      <c r="RVU254" s="3"/>
      <c r="RVV254" s="3"/>
      <c r="RVW254" s="3"/>
      <c r="RVX254" s="3"/>
      <c r="RVY254" s="3"/>
      <c r="RVZ254" s="3"/>
      <c r="RWA254" s="3"/>
      <c r="RWB254" s="3"/>
      <c r="RWC254" s="3"/>
      <c r="RWD254" s="3"/>
      <c r="RWE254" s="3"/>
      <c r="RWF254" s="3"/>
      <c r="RWG254" s="3"/>
      <c r="RWH254" s="3"/>
      <c r="RWI254" s="3"/>
      <c r="RWJ254" s="3"/>
      <c r="RWK254" s="3"/>
      <c r="RWL254" s="3"/>
      <c r="RWM254" s="3"/>
      <c r="RWN254" s="3"/>
      <c r="RWO254" s="3"/>
      <c r="RWP254" s="3"/>
      <c r="RWQ254" s="3"/>
      <c r="RWR254" s="3"/>
      <c r="RWS254" s="3"/>
      <c r="RWT254" s="3"/>
      <c r="RWU254" s="3"/>
      <c r="RWV254" s="3"/>
      <c r="RWW254" s="3"/>
      <c r="RWX254" s="3"/>
      <c r="RWY254" s="3"/>
      <c r="RWZ254" s="3"/>
      <c r="RXA254" s="3"/>
      <c r="RXB254" s="3"/>
      <c r="RXC254" s="3"/>
      <c r="RXD254" s="3"/>
      <c r="RXE254" s="3"/>
      <c r="RXF254" s="3"/>
      <c r="RXG254" s="3"/>
      <c r="RXH254" s="3"/>
      <c r="RXI254" s="3"/>
      <c r="RXJ254" s="3"/>
      <c r="RXK254" s="3"/>
      <c r="RXL254" s="3"/>
      <c r="RXM254" s="3"/>
      <c r="RXN254" s="3"/>
      <c r="RXO254" s="3"/>
      <c r="RXP254" s="3"/>
      <c r="RXQ254" s="3"/>
      <c r="RXR254" s="3"/>
      <c r="RXS254" s="3"/>
      <c r="RXT254" s="3"/>
      <c r="RXU254" s="3"/>
      <c r="RXV254" s="3"/>
      <c r="RXW254" s="3"/>
      <c r="RXX254" s="3"/>
      <c r="RXY254" s="3"/>
      <c r="RXZ254" s="3"/>
      <c r="RYA254" s="3"/>
      <c r="RYB254" s="3"/>
      <c r="RYC254" s="3"/>
      <c r="RYD254" s="3"/>
      <c r="RYE254" s="3"/>
      <c r="RYF254" s="3"/>
      <c r="RYG254" s="3"/>
      <c r="RYH254" s="3"/>
      <c r="RYI254" s="3"/>
      <c r="RYJ254" s="3"/>
      <c r="RYK254" s="3"/>
      <c r="RYL254" s="3"/>
      <c r="RYM254" s="3"/>
      <c r="RYN254" s="3"/>
      <c r="RYO254" s="3"/>
      <c r="RYP254" s="3"/>
      <c r="RYQ254" s="3"/>
      <c r="RYR254" s="3"/>
      <c r="RYS254" s="3"/>
      <c r="RYT254" s="3"/>
      <c r="RYU254" s="3"/>
      <c r="RYV254" s="3"/>
      <c r="RYW254" s="3"/>
      <c r="RYX254" s="3"/>
      <c r="RYY254" s="3"/>
      <c r="RYZ254" s="3"/>
      <c r="RZA254" s="3"/>
      <c r="RZB254" s="3"/>
      <c r="RZC254" s="3"/>
      <c r="RZD254" s="3"/>
      <c r="RZE254" s="3"/>
      <c r="RZF254" s="3"/>
      <c r="RZG254" s="3"/>
      <c r="RZH254" s="3"/>
      <c r="RZI254" s="3"/>
      <c r="RZJ254" s="3"/>
      <c r="RZK254" s="3"/>
      <c r="RZL254" s="3"/>
      <c r="RZM254" s="3"/>
      <c r="RZN254" s="3"/>
      <c r="RZO254" s="3"/>
      <c r="RZP254" s="3"/>
      <c r="RZQ254" s="3"/>
      <c r="RZR254" s="3"/>
      <c r="RZS254" s="3"/>
      <c r="RZT254" s="3"/>
      <c r="RZU254" s="3"/>
      <c r="RZV254" s="3"/>
      <c r="RZW254" s="3"/>
      <c r="RZX254" s="3"/>
      <c r="RZY254" s="3"/>
      <c r="RZZ254" s="3"/>
      <c r="SAA254" s="3"/>
      <c r="SAB254" s="3"/>
      <c r="SAC254" s="3"/>
      <c r="SAD254" s="3"/>
      <c r="SAE254" s="3"/>
      <c r="SAF254" s="3"/>
      <c r="SAG254" s="3"/>
      <c r="SAH254" s="3"/>
      <c r="SAI254" s="3"/>
      <c r="SAJ254" s="3"/>
      <c r="SAK254" s="3"/>
      <c r="SAL254" s="3"/>
      <c r="SAM254" s="3"/>
      <c r="SAN254" s="3"/>
      <c r="SAO254" s="3"/>
      <c r="SAP254" s="3"/>
      <c r="SAQ254" s="3"/>
      <c r="SAR254" s="3"/>
      <c r="SAS254" s="3"/>
      <c r="SAT254" s="3"/>
      <c r="SAU254" s="3"/>
      <c r="SAV254" s="3"/>
      <c r="SAW254" s="3"/>
      <c r="SAX254" s="3"/>
      <c r="SAY254" s="3"/>
      <c r="SAZ254" s="3"/>
      <c r="SBA254" s="3"/>
      <c r="SBB254" s="3"/>
      <c r="SBC254" s="3"/>
      <c r="SBD254" s="3"/>
      <c r="SBE254" s="3"/>
      <c r="SBF254" s="3"/>
      <c r="SBG254" s="3"/>
      <c r="SBH254" s="3"/>
      <c r="SBI254" s="3"/>
      <c r="SBJ254" s="3"/>
      <c r="SBK254" s="3"/>
      <c r="SBL254" s="3"/>
      <c r="SBM254" s="3"/>
      <c r="SBN254" s="3"/>
      <c r="SBO254" s="3"/>
      <c r="SBP254" s="3"/>
      <c r="SBQ254" s="3"/>
      <c r="SBR254" s="3"/>
      <c r="SBS254" s="3"/>
      <c r="SBT254" s="3"/>
      <c r="SBU254" s="3"/>
      <c r="SBV254" s="3"/>
      <c r="SBW254" s="3"/>
      <c r="SBX254" s="3"/>
      <c r="SBY254" s="3"/>
      <c r="SBZ254" s="3"/>
      <c r="SCA254" s="3"/>
      <c r="SCB254" s="3"/>
      <c r="SCC254" s="3"/>
      <c r="SCD254" s="3"/>
      <c r="SCE254" s="3"/>
      <c r="SCF254" s="3"/>
      <c r="SCG254" s="3"/>
      <c r="SCH254" s="3"/>
      <c r="SCI254" s="3"/>
      <c r="SCJ254" s="3"/>
      <c r="SCK254" s="3"/>
      <c r="SCL254" s="3"/>
      <c r="SCM254" s="3"/>
      <c r="SCN254" s="3"/>
      <c r="SCO254" s="3"/>
      <c r="SCP254" s="3"/>
      <c r="SCQ254" s="3"/>
      <c r="SCR254" s="3"/>
      <c r="SCS254" s="3"/>
      <c r="SCT254" s="3"/>
      <c r="SCU254" s="3"/>
      <c r="SCV254" s="3"/>
      <c r="SCW254" s="3"/>
      <c r="SCX254" s="3"/>
      <c r="SCY254" s="3"/>
      <c r="SCZ254" s="3"/>
      <c r="SDA254" s="3"/>
      <c r="SDB254" s="3"/>
      <c r="SDC254" s="3"/>
      <c r="SDD254" s="3"/>
      <c r="SDE254" s="3"/>
      <c r="SDF254" s="3"/>
      <c r="SDG254" s="3"/>
      <c r="SDH254" s="3"/>
      <c r="SDI254" s="3"/>
      <c r="SDJ254" s="3"/>
      <c r="SDK254" s="3"/>
      <c r="SDL254" s="3"/>
      <c r="SDM254" s="3"/>
      <c r="SDN254" s="3"/>
      <c r="SDO254" s="3"/>
      <c r="SDP254" s="3"/>
      <c r="SDQ254" s="3"/>
      <c r="SDR254" s="3"/>
      <c r="SDS254" s="3"/>
      <c r="SDT254" s="3"/>
      <c r="SDU254" s="3"/>
      <c r="SDV254" s="3"/>
      <c r="SDW254" s="3"/>
      <c r="SDX254" s="3"/>
      <c r="SDY254" s="3"/>
      <c r="SDZ254" s="3"/>
      <c r="SEA254" s="3"/>
      <c r="SEB254" s="3"/>
      <c r="SEC254" s="3"/>
      <c r="SED254" s="3"/>
      <c r="SEE254" s="3"/>
      <c r="SEF254" s="3"/>
      <c r="SEG254" s="3"/>
      <c r="SEH254" s="3"/>
      <c r="SEI254" s="3"/>
      <c r="SEJ254" s="3"/>
      <c r="SEK254" s="3"/>
      <c r="SEL254" s="3"/>
      <c r="SEM254" s="3"/>
      <c r="SEN254" s="3"/>
      <c r="SEO254" s="3"/>
      <c r="SEP254" s="3"/>
      <c r="SEQ254" s="3"/>
      <c r="SER254" s="3"/>
      <c r="SES254" s="3"/>
      <c r="SET254" s="3"/>
      <c r="SEU254" s="3"/>
      <c r="SEV254" s="3"/>
      <c r="SEW254" s="3"/>
      <c r="SEX254" s="3"/>
      <c r="SEY254" s="3"/>
      <c r="SEZ254" s="3"/>
      <c r="SFA254" s="3"/>
      <c r="SFB254" s="3"/>
      <c r="SFC254" s="3"/>
      <c r="SFD254" s="3"/>
      <c r="SFE254" s="3"/>
      <c r="SFF254" s="3"/>
      <c r="SFG254" s="3"/>
      <c r="SFH254" s="3"/>
      <c r="SFI254" s="3"/>
      <c r="SFJ254" s="3"/>
      <c r="SFK254" s="3"/>
      <c r="SFL254" s="3"/>
      <c r="SFM254" s="3"/>
      <c r="SFN254" s="3"/>
      <c r="SFO254" s="3"/>
      <c r="SFP254" s="3"/>
      <c r="SFQ254" s="3"/>
      <c r="SFR254" s="3"/>
      <c r="SFS254" s="3"/>
      <c r="SFT254" s="3"/>
      <c r="SFU254" s="3"/>
      <c r="SFV254" s="3"/>
      <c r="SFW254" s="3"/>
      <c r="SFX254" s="3"/>
      <c r="SFY254" s="3"/>
      <c r="SFZ254" s="3"/>
      <c r="SGA254" s="3"/>
      <c r="SGB254" s="3"/>
      <c r="SGC254" s="3"/>
      <c r="SGD254" s="3"/>
      <c r="SGE254" s="3"/>
      <c r="SGF254" s="3"/>
      <c r="SGG254" s="3"/>
      <c r="SGH254" s="3"/>
      <c r="SGI254" s="3"/>
      <c r="SGJ254" s="3"/>
      <c r="SGK254" s="3"/>
      <c r="SGL254" s="3"/>
      <c r="SGM254" s="3"/>
      <c r="SGN254" s="3"/>
      <c r="SGO254" s="3"/>
      <c r="SGP254" s="3"/>
      <c r="SGQ254" s="3"/>
      <c r="SGR254" s="3"/>
      <c r="SGS254" s="3"/>
      <c r="SGT254" s="3"/>
      <c r="SGU254" s="3"/>
      <c r="SGV254" s="3"/>
      <c r="SGW254" s="3"/>
      <c r="SGX254" s="3"/>
      <c r="SGY254" s="3"/>
      <c r="SGZ254" s="3"/>
      <c r="SHA254" s="3"/>
      <c r="SHB254" s="3"/>
      <c r="SHC254" s="3"/>
      <c r="SHD254" s="3"/>
      <c r="SHE254" s="3"/>
      <c r="SHF254" s="3"/>
      <c r="SHG254" s="3"/>
      <c r="SHH254" s="3"/>
      <c r="SHI254" s="3"/>
      <c r="SHJ254" s="3"/>
      <c r="SHK254" s="3"/>
      <c r="SHL254" s="3"/>
      <c r="SHM254" s="3"/>
      <c r="SHN254" s="3"/>
      <c r="SHO254" s="3"/>
      <c r="SHP254" s="3"/>
      <c r="SHQ254" s="3"/>
      <c r="SHR254" s="3"/>
      <c r="SHS254" s="3"/>
      <c r="SHT254" s="3"/>
      <c r="SHU254" s="3"/>
      <c r="SHV254" s="3"/>
      <c r="SHW254" s="3"/>
      <c r="SHX254" s="3"/>
      <c r="SHY254" s="3"/>
      <c r="SHZ254" s="3"/>
      <c r="SIA254" s="3"/>
      <c r="SIB254" s="3"/>
      <c r="SIC254" s="3"/>
      <c r="SID254" s="3"/>
      <c r="SIE254" s="3"/>
      <c r="SIF254" s="3"/>
      <c r="SIG254" s="3"/>
      <c r="SIH254" s="3"/>
      <c r="SII254" s="3"/>
      <c r="SIJ254" s="3"/>
      <c r="SIK254" s="3"/>
      <c r="SIL254" s="3"/>
      <c r="SIM254" s="3"/>
      <c r="SIN254" s="3"/>
      <c r="SIO254" s="3"/>
      <c r="SIP254" s="3"/>
      <c r="SIQ254" s="3"/>
      <c r="SIR254" s="3"/>
      <c r="SIS254" s="3"/>
      <c r="SIT254" s="3"/>
      <c r="SIU254" s="3"/>
      <c r="SIV254" s="3"/>
      <c r="SIW254" s="3"/>
      <c r="SIX254" s="3"/>
      <c r="SIY254" s="3"/>
      <c r="SIZ254" s="3"/>
      <c r="SJA254" s="3"/>
      <c r="SJB254" s="3"/>
      <c r="SJC254" s="3"/>
      <c r="SJD254" s="3"/>
      <c r="SJE254" s="3"/>
      <c r="SJF254" s="3"/>
      <c r="SJG254" s="3"/>
      <c r="SJH254" s="3"/>
      <c r="SJI254" s="3"/>
      <c r="SJJ254" s="3"/>
      <c r="SJK254" s="3"/>
      <c r="SJL254" s="3"/>
      <c r="SJM254" s="3"/>
      <c r="SJN254" s="3"/>
      <c r="SJO254" s="3"/>
      <c r="SJP254" s="3"/>
      <c r="SJQ254" s="3"/>
      <c r="SJR254" s="3"/>
      <c r="SJS254" s="3"/>
      <c r="SJT254" s="3"/>
      <c r="SJU254" s="3"/>
      <c r="SJV254" s="3"/>
      <c r="SJW254" s="3"/>
      <c r="SJX254" s="3"/>
      <c r="SJY254" s="3"/>
      <c r="SJZ254" s="3"/>
      <c r="SKA254" s="3"/>
      <c r="SKB254" s="3"/>
      <c r="SKC254" s="3"/>
      <c r="SKD254" s="3"/>
      <c r="SKE254" s="3"/>
      <c r="SKF254" s="3"/>
      <c r="SKG254" s="3"/>
      <c r="SKH254" s="3"/>
      <c r="SKI254" s="3"/>
      <c r="SKJ254" s="3"/>
      <c r="SKK254" s="3"/>
      <c r="SKL254" s="3"/>
      <c r="SKM254" s="3"/>
      <c r="SKN254" s="3"/>
      <c r="SKO254" s="3"/>
      <c r="SKP254" s="3"/>
      <c r="SKQ254" s="3"/>
      <c r="SKR254" s="3"/>
      <c r="SKS254" s="3"/>
      <c r="SKT254" s="3"/>
      <c r="SKU254" s="3"/>
      <c r="SKV254" s="3"/>
      <c r="SKW254" s="3"/>
      <c r="SKX254" s="3"/>
      <c r="SKY254" s="3"/>
      <c r="SKZ254" s="3"/>
      <c r="SLA254" s="3"/>
      <c r="SLB254" s="3"/>
      <c r="SLC254" s="3"/>
      <c r="SLD254" s="3"/>
      <c r="SLE254" s="3"/>
      <c r="SLF254" s="3"/>
      <c r="SLG254" s="3"/>
      <c r="SLH254" s="3"/>
      <c r="SLI254" s="3"/>
      <c r="SLJ254" s="3"/>
      <c r="SLK254" s="3"/>
      <c r="SLL254" s="3"/>
      <c r="SLM254" s="3"/>
      <c r="SLN254" s="3"/>
      <c r="SLO254" s="3"/>
      <c r="SLP254" s="3"/>
      <c r="SLQ254" s="3"/>
      <c r="SLR254" s="3"/>
      <c r="SLS254" s="3"/>
      <c r="SLT254" s="3"/>
      <c r="SLU254" s="3"/>
      <c r="SLV254" s="3"/>
      <c r="SLW254" s="3"/>
      <c r="SLX254" s="3"/>
      <c r="SLY254" s="3"/>
      <c r="SLZ254" s="3"/>
      <c r="SMA254" s="3"/>
      <c r="SMB254" s="3"/>
      <c r="SMC254" s="3"/>
      <c r="SMD254" s="3"/>
      <c r="SME254" s="3"/>
      <c r="SMF254" s="3"/>
      <c r="SMG254" s="3"/>
      <c r="SMH254" s="3"/>
      <c r="SMI254" s="3"/>
      <c r="SMJ254" s="3"/>
      <c r="SMK254" s="3"/>
      <c r="SML254" s="3"/>
      <c r="SMM254" s="3"/>
      <c r="SMN254" s="3"/>
      <c r="SMO254" s="3"/>
      <c r="SMP254" s="3"/>
      <c r="SMQ254" s="3"/>
      <c r="SMR254" s="3"/>
      <c r="SMS254" s="3"/>
      <c r="SMT254" s="3"/>
      <c r="SMU254" s="3"/>
      <c r="SMV254" s="3"/>
      <c r="SMW254" s="3"/>
      <c r="SMX254" s="3"/>
      <c r="SMY254" s="3"/>
      <c r="SMZ254" s="3"/>
      <c r="SNA254" s="3"/>
      <c r="SNB254" s="3"/>
      <c r="SNC254" s="3"/>
      <c r="SND254" s="3"/>
      <c r="SNE254" s="3"/>
      <c r="SNF254" s="3"/>
      <c r="SNG254" s="3"/>
      <c r="SNH254" s="3"/>
      <c r="SNI254" s="3"/>
      <c r="SNJ254" s="3"/>
      <c r="SNK254" s="3"/>
      <c r="SNL254" s="3"/>
      <c r="SNM254" s="3"/>
      <c r="SNN254" s="3"/>
      <c r="SNO254" s="3"/>
      <c r="SNP254" s="3"/>
      <c r="SNQ254" s="3"/>
      <c r="SNR254" s="3"/>
      <c r="SNS254" s="3"/>
      <c r="SNT254" s="3"/>
      <c r="SNU254" s="3"/>
      <c r="SNV254" s="3"/>
      <c r="SNW254" s="3"/>
      <c r="SNX254" s="3"/>
      <c r="SNY254" s="3"/>
      <c r="SNZ254" s="3"/>
      <c r="SOA254" s="3"/>
      <c r="SOB254" s="3"/>
      <c r="SOC254" s="3"/>
      <c r="SOD254" s="3"/>
      <c r="SOE254" s="3"/>
      <c r="SOF254" s="3"/>
      <c r="SOG254" s="3"/>
      <c r="SOH254" s="3"/>
      <c r="SOI254" s="3"/>
      <c r="SOJ254" s="3"/>
      <c r="SOK254" s="3"/>
      <c r="SOL254" s="3"/>
      <c r="SOM254" s="3"/>
      <c r="SON254" s="3"/>
      <c r="SOO254" s="3"/>
      <c r="SOP254" s="3"/>
      <c r="SOQ254" s="3"/>
      <c r="SOR254" s="3"/>
      <c r="SOS254" s="3"/>
      <c r="SOT254" s="3"/>
      <c r="SOU254" s="3"/>
      <c r="SOV254" s="3"/>
      <c r="SOW254" s="3"/>
      <c r="SOX254" s="3"/>
      <c r="SOY254" s="3"/>
      <c r="SOZ254" s="3"/>
      <c r="SPA254" s="3"/>
      <c r="SPB254" s="3"/>
      <c r="SPC254" s="3"/>
      <c r="SPD254" s="3"/>
      <c r="SPE254" s="3"/>
      <c r="SPF254" s="3"/>
      <c r="SPG254" s="3"/>
      <c r="SPH254" s="3"/>
      <c r="SPI254" s="3"/>
      <c r="SPJ254" s="3"/>
      <c r="SPK254" s="3"/>
      <c r="SPL254" s="3"/>
      <c r="SPM254" s="3"/>
      <c r="SPN254" s="3"/>
      <c r="SPO254" s="3"/>
      <c r="SPP254" s="3"/>
      <c r="SPQ254" s="3"/>
      <c r="SPR254" s="3"/>
      <c r="SPS254" s="3"/>
      <c r="SPT254" s="3"/>
      <c r="SPU254" s="3"/>
      <c r="SPV254" s="3"/>
      <c r="SPW254" s="3"/>
      <c r="SPX254" s="3"/>
      <c r="SPY254" s="3"/>
      <c r="SPZ254" s="3"/>
      <c r="SQA254" s="3"/>
      <c r="SQB254" s="3"/>
      <c r="SQC254" s="3"/>
      <c r="SQD254" s="3"/>
      <c r="SQE254" s="3"/>
      <c r="SQF254" s="3"/>
      <c r="SQG254" s="3"/>
      <c r="SQH254" s="3"/>
      <c r="SQI254" s="3"/>
      <c r="SQJ254" s="3"/>
      <c r="SQK254" s="3"/>
      <c r="SQL254" s="3"/>
      <c r="SQM254" s="3"/>
      <c r="SQN254" s="3"/>
      <c r="SQO254" s="3"/>
      <c r="SQP254" s="3"/>
      <c r="SQQ254" s="3"/>
      <c r="SQR254" s="3"/>
      <c r="SQS254" s="3"/>
      <c r="SQT254" s="3"/>
      <c r="SQU254" s="3"/>
      <c r="SQV254" s="3"/>
      <c r="SQW254" s="3"/>
      <c r="SQX254" s="3"/>
      <c r="SQY254" s="3"/>
      <c r="SQZ254" s="3"/>
      <c r="SRA254" s="3"/>
      <c r="SRB254" s="3"/>
      <c r="SRC254" s="3"/>
      <c r="SRD254" s="3"/>
      <c r="SRE254" s="3"/>
      <c r="SRF254" s="3"/>
      <c r="SRG254" s="3"/>
      <c r="SRH254" s="3"/>
      <c r="SRI254" s="3"/>
      <c r="SRJ254" s="3"/>
      <c r="SRK254" s="3"/>
      <c r="SRL254" s="3"/>
      <c r="SRM254" s="3"/>
      <c r="SRN254" s="3"/>
      <c r="SRO254" s="3"/>
      <c r="SRP254" s="3"/>
      <c r="SRQ254" s="3"/>
      <c r="SRR254" s="3"/>
      <c r="SRS254" s="3"/>
      <c r="SRT254" s="3"/>
      <c r="SRU254" s="3"/>
      <c r="SRV254" s="3"/>
      <c r="SRW254" s="3"/>
      <c r="SRX254" s="3"/>
      <c r="SRY254" s="3"/>
      <c r="SRZ254" s="3"/>
      <c r="SSA254" s="3"/>
      <c r="SSB254" s="3"/>
      <c r="SSC254" s="3"/>
      <c r="SSD254" s="3"/>
      <c r="SSE254" s="3"/>
      <c r="SSF254" s="3"/>
      <c r="SSG254" s="3"/>
      <c r="SSH254" s="3"/>
      <c r="SSI254" s="3"/>
      <c r="SSJ254" s="3"/>
      <c r="SSK254" s="3"/>
      <c r="SSL254" s="3"/>
      <c r="SSM254" s="3"/>
      <c r="SSN254" s="3"/>
      <c r="SSO254" s="3"/>
      <c r="SSP254" s="3"/>
      <c r="SSQ254" s="3"/>
      <c r="SSR254" s="3"/>
      <c r="SSS254" s="3"/>
      <c r="SST254" s="3"/>
      <c r="SSU254" s="3"/>
      <c r="SSV254" s="3"/>
      <c r="SSW254" s="3"/>
      <c r="SSX254" s="3"/>
      <c r="SSY254" s="3"/>
      <c r="SSZ254" s="3"/>
      <c r="STA254" s="3"/>
      <c r="STB254" s="3"/>
      <c r="STC254" s="3"/>
      <c r="STD254" s="3"/>
      <c r="STE254" s="3"/>
      <c r="STF254" s="3"/>
      <c r="STG254" s="3"/>
      <c r="STH254" s="3"/>
      <c r="STI254" s="3"/>
      <c r="STJ254" s="3"/>
      <c r="STK254" s="3"/>
      <c r="STL254" s="3"/>
      <c r="STM254" s="3"/>
      <c r="STN254" s="3"/>
      <c r="STO254" s="3"/>
      <c r="STP254" s="3"/>
      <c r="STQ254" s="3"/>
      <c r="STR254" s="3"/>
      <c r="STS254" s="3"/>
      <c r="STT254" s="3"/>
      <c r="STU254" s="3"/>
      <c r="STV254" s="3"/>
      <c r="STW254" s="3"/>
      <c r="STX254" s="3"/>
      <c r="STY254" s="3"/>
      <c r="STZ254" s="3"/>
      <c r="SUA254" s="3"/>
      <c r="SUB254" s="3"/>
      <c r="SUC254" s="3"/>
      <c r="SUD254" s="3"/>
      <c r="SUE254" s="3"/>
      <c r="SUF254" s="3"/>
      <c r="SUG254" s="3"/>
      <c r="SUH254" s="3"/>
      <c r="SUI254" s="3"/>
      <c r="SUJ254" s="3"/>
      <c r="SUK254" s="3"/>
      <c r="SUL254" s="3"/>
      <c r="SUM254" s="3"/>
      <c r="SUN254" s="3"/>
      <c r="SUO254" s="3"/>
      <c r="SUP254" s="3"/>
      <c r="SUQ254" s="3"/>
      <c r="SUR254" s="3"/>
      <c r="SUS254" s="3"/>
      <c r="SUT254" s="3"/>
      <c r="SUU254" s="3"/>
      <c r="SUV254" s="3"/>
      <c r="SUW254" s="3"/>
      <c r="SUX254" s="3"/>
      <c r="SUY254" s="3"/>
      <c r="SUZ254" s="3"/>
      <c r="SVA254" s="3"/>
      <c r="SVB254" s="3"/>
      <c r="SVC254" s="3"/>
      <c r="SVD254" s="3"/>
      <c r="SVE254" s="3"/>
      <c r="SVF254" s="3"/>
      <c r="SVG254" s="3"/>
      <c r="SVH254" s="3"/>
      <c r="SVI254" s="3"/>
      <c r="SVJ254" s="3"/>
      <c r="SVK254" s="3"/>
      <c r="SVL254" s="3"/>
      <c r="SVM254" s="3"/>
      <c r="SVN254" s="3"/>
      <c r="SVO254" s="3"/>
      <c r="SVP254" s="3"/>
      <c r="SVQ254" s="3"/>
      <c r="SVR254" s="3"/>
      <c r="SVS254" s="3"/>
      <c r="SVT254" s="3"/>
      <c r="SVU254" s="3"/>
      <c r="SVV254" s="3"/>
      <c r="SVW254" s="3"/>
      <c r="SVX254" s="3"/>
      <c r="SVY254" s="3"/>
      <c r="SVZ254" s="3"/>
      <c r="SWA254" s="3"/>
      <c r="SWB254" s="3"/>
      <c r="SWC254" s="3"/>
      <c r="SWD254" s="3"/>
      <c r="SWE254" s="3"/>
      <c r="SWF254" s="3"/>
      <c r="SWG254" s="3"/>
      <c r="SWH254" s="3"/>
      <c r="SWI254" s="3"/>
      <c r="SWJ254" s="3"/>
      <c r="SWK254" s="3"/>
      <c r="SWL254" s="3"/>
      <c r="SWM254" s="3"/>
      <c r="SWN254" s="3"/>
      <c r="SWO254" s="3"/>
      <c r="SWP254" s="3"/>
      <c r="SWQ254" s="3"/>
      <c r="SWR254" s="3"/>
      <c r="SWS254" s="3"/>
      <c r="SWT254" s="3"/>
      <c r="SWU254" s="3"/>
      <c r="SWV254" s="3"/>
      <c r="SWW254" s="3"/>
      <c r="SWX254" s="3"/>
      <c r="SWY254" s="3"/>
      <c r="SWZ254" s="3"/>
      <c r="SXA254" s="3"/>
      <c r="SXB254" s="3"/>
      <c r="SXC254" s="3"/>
      <c r="SXD254" s="3"/>
      <c r="SXE254" s="3"/>
      <c r="SXF254" s="3"/>
      <c r="SXG254" s="3"/>
      <c r="SXH254" s="3"/>
      <c r="SXI254" s="3"/>
      <c r="SXJ254" s="3"/>
      <c r="SXK254" s="3"/>
      <c r="SXL254" s="3"/>
      <c r="SXM254" s="3"/>
      <c r="SXN254" s="3"/>
      <c r="SXO254" s="3"/>
      <c r="SXP254" s="3"/>
      <c r="SXQ254" s="3"/>
      <c r="SXR254" s="3"/>
      <c r="SXS254" s="3"/>
      <c r="SXT254" s="3"/>
      <c r="SXU254" s="3"/>
      <c r="SXV254" s="3"/>
      <c r="SXW254" s="3"/>
      <c r="SXX254" s="3"/>
      <c r="SXY254" s="3"/>
      <c r="SXZ254" s="3"/>
      <c r="SYA254" s="3"/>
      <c r="SYB254" s="3"/>
      <c r="SYC254" s="3"/>
      <c r="SYD254" s="3"/>
      <c r="SYE254" s="3"/>
      <c r="SYF254" s="3"/>
      <c r="SYG254" s="3"/>
      <c r="SYH254" s="3"/>
      <c r="SYI254" s="3"/>
      <c r="SYJ254" s="3"/>
      <c r="SYK254" s="3"/>
      <c r="SYL254" s="3"/>
      <c r="SYM254" s="3"/>
      <c r="SYN254" s="3"/>
      <c r="SYO254" s="3"/>
      <c r="SYP254" s="3"/>
      <c r="SYQ254" s="3"/>
      <c r="SYR254" s="3"/>
      <c r="SYS254" s="3"/>
      <c r="SYT254" s="3"/>
      <c r="SYU254" s="3"/>
      <c r="SYV254" s="3"/>
      <c r="SYW254" s="3"/>
      <c r="SYX254" s="3"/>
      <c r="SYY254" s="3"/>
      <c r="SYZ254" s="3"/>
      <c r="SZA254" s="3"/>
      <c r="SZB254" s="3"/>
      <c r="SZC254" s="3"/>
      <c r="SZD254" s="3"/>
      <c r="SZE254" s="3"/>
      <c r="SZF254" s="3"/>
      <c r="SZG254" s="3"/>
      <c r="SZH254" s="3"/>
      <c r="SZI254" s="3"/>
      <c r="SZJ254" s="3"/>
      <c r="SZK254" s="3"/>
      <c r="SZL254" s="3"/>
      <c r="SZM254" s="3"/>
      <c r="SZN254" s="3"/>
      <c r="SZO254" s="3"/>
      <c r="SZP254" s="3"/>
      <c r="SZQ254" s="3"/>
      <c r="SZR254" s="3"/>
      <c r="SZS254" s="3"/>
      <c r="SZT254" s="3"/>
      <c r="SZU254" s="3"/>
      <c r="SZV254" s="3"/>
      <c r="SZW254" s="3"/>
      <c r="SZX254" s="3"/>
      <c r="SZY254" s="3"/>
      <c r="SZZ254" s="3"/>
      <c r="TAA254" s="3"/>
      <c r="TAB254" s="3"/>
      <c r="TAC254" s="3"/>
      <c r="TAD254" s="3"/>
      <c r="TAE254" s="3"/>
      <c r="TAF254" s="3"/>
      <c r="TAG254" s="3"/>
      <c r="TAH254" s="3"/>
      <c r="TAI254" s="3"/>
      <c r="TAJ254" s="3"/>
      <c r="TAK254" s="3"/>
      <c r="TAL254" s="3"/>
      <c r="TAM254" s="3"/>
      <c r="TAN254" s="3"/>
      <c r="TAO254" s="3"/>
      <c r="TAP254" s="3"/>
      <c r="TAQ254" s="3"/>
      <c r="TAR254" s="3"/>
      <c r="TAS254" s="3"/>
      <c r="TAT254" s="3"/>
      <c r="TAU254" s="3"/>
      <c r="TAV254" s="3"/>
      <c r="TAW254" s="3"/>
      <c r="TAX254" s="3"/>
      <c r="TAY254" s="3"/>
      <c r="TAZ254" s="3"/>
      <c r="TBA254" s="3"/>
      <c r="TBB254" s="3"/>
      <c r="TBC254" s="3"/>
      <c r="TBD254" s="3"/>
      <c r="TBE254" s="3"/>
      <c r="TBF254" s="3"/>
      <c r="TBG254" s="3"/>
      <c r="TBH254" s="3"/>
      <c r="TBI254" s="3"/>
      <c r="TBJ254" s="3"/>
      <c r="TBK254" s="3"/>
      <c r="TBL254" s="3"/>
      <c r="TBM254" s="3"/>
      <c r="TBN254" s="3"/>
      <c r="TBO254" s="3"/>
      <c r="TBP254" s="3"/>
      <c r="TBQ254" s="3"/>
      <c r="TBR254" s="3"/>
      <c r="TBS254" s="3"/>
      <c r="TBT254" s="3"/>
      <c r="TBU254" s="3"/>
      <c r="TBV254" s="3"/>
      <c r="TBW254" s="3"/>
      <c r="TBX254" s="3"/>
      <c r="TBY254" s="3"/>
      <c r="TBZ254" s="3"/>
      <c r="TCA254" s="3"/>
      <c r="TCB254" s="3"/>
      <c r="TCC254" s="3"/>
      <c r="TCD254" s="3"/>
      <c r="TCE254" s="3"/>
      <c r="TCF254" s="3"/>
      <c r="TCG254" s="3"/>
      <c r="TCH254" s="3"/>
      <c r="TCI254" s="3"/>
      <c r="TCJ254" s="3"/>
      <c r="TCK254" s="3"/>
      <c r="TCL254" s="3"/>
      <c r="TCM254" s="3"/>
      <c r="TCN254" s="3"/>
      <c r="TCO254" s="3"/>
      <c r="TCP254" s="3"/>
      <c r="TCQ254" s="3"/>
      <c r="TCR254" s="3"/>
      <c r="TCS254" s="3"/>
      <c r="TCT254" s="3"/>
      <c r="TCU254" s="3"/>
      <c r="TCV254" s="3"/>
      <c r="TCW254" s="3"/>
      <c r="TCX254" s="3"/>
      <c r="TCY254" s="3"/>
      <c r="TCZ254" s="3"/>
      <c r="TDA254" s="3"/>
      <c r="TDB254" s="3"/>
      <c r="TDC254" s="3"/>
      <c r="TDD254" s="3"/>
      <c r="TDE254" s="3"/>
      <c r="TDF254" s="3"/>
      <c r="TDG254" s="3"/>
      <c r="TDH254" s="3"/>
      <c r="TDI254" s="3"/>
      <c r="TDJ254" s="3"/>
      <c r="TDK254" s="3"/>
      <c r="TDL254" s="3"/>
      <c r="TDM254" s="3"/>
      <c r="TDN254" s="3"/>
      <c r="TDO254" s="3"/>
      <c r="TDP254" s="3"/>
      <c r="TDQ254" s="3"/>
      <c r="TDR254" s="3"/>
      <c r="TDS254" s="3"/>
      <c r="TDT254" s="3"/>
      <c r="TDU254" s="3"/>
      <c r="TDV254" s="3"/>
      <c r="TDW254" s="3"/>
      <c r="TDX254" s="3"/>
      <c r="TDY254" s="3"/>
      <c r="TDZ254" s="3"/>
      <c r="TEA254" s="3"/>
      <c r="TEB254" s="3"/>
      <c r="TEC254" s="3"/>
      <c r="TED254" s="3"/>
      <c r="TEE254" s="3"/>
      <c r="TEF254" s="3"/>
      <c r="TEG254" s="3"/>
      <c r="TEH254" s="3"/>
      <c r="TEI254" s="3"/>
      <c r="TEJ254" s="3"/>
      <c r="TEK254" s="3"/>
      <c r="TEL254" s="3"/>
      <c r="TEM254" s="3"/>
      <c r="TEN254" s="3"/>
      <c r="TEO254" s="3"/>
      <c r="TEP254" s="3"/>
      <c r="TEQ254" s="3"/>
      <c r="TER254" s="3"/>
      <c r="TES254" s="3"/>
      <c r="TET254" s="3"/>
      <c r="TEU254" s="3"/>
      <c r="TEV254" s="3"/>
      <c r="TEW254" s="3"/>
      <c r="TEX254" s="3"/>
      <c r="TEY254" s="3"/>
      <c r="TEZ254" s="3"/>
      <c r="TFA254" s="3"/>
      <c r="TFB254" s="3"/>
      <c r="TFC254" s="3"/>
      <c r="TFD254" s="3"/>
      <c r="TFE254" s="3"/>
      <c r="TFF254" s="3"/>
      <c r="TFG254" s="3"/>
      <c r="TFH254" s="3"/>
      <c r="TFI254" s="3"/>
      <c r="TFJ254" s="3"/>
      <c r="TFK254" s="3"/>
      <c r="TFL254" s="3"/>
      <c r="TFM254" s="3"/>
      <c r="TFN254" s="3"/>
      <c r="TFO254" s="3"/>
      <c r="TFP254" s="3"/>
      <c r="TFQ254" s="3"/>
      <c r="TFR254" s="3"/>
      <c r="TFS254" s="3"/>
      <c r="TFT254" s="3"/>
      <c r="TFU254" s="3"/>
      <c r="TFV254" s="3"/>
      <c r="TFW254" s="3"/>
      <c r="TFX254" s="3"/>
      <c r="TFY254" s="3"/>
      <c r="TFZ254" s="3"/>
      <c r="TGA254" s="3"/>
      <c r="TGB254" s="3"/>
      <c r="TGC254" s="3"/>
      <c r="TGD254" s="3"/>
      <c r="TGE254" s="3"/>
      <c r="TGF254" s="3"/>
      <c r="TGG254" s="3"/>
      <c r="TGH254" s="3"/>
      <c r="TGI254" s="3"/>
      <c r="TGJ254" s="3"/>
      <c r="TGK254" s="3"/>
      <c r="TGL254" s="3"/>
      <c r="TGM254" s="3"/>
      <c r="TGN254" s="3"/>
      <c r="TGO254" s="3"/>
      <c r="TGP254" s="3"/>
      <c r="TGQ254" s="3"/>
      <c r="TGR254" s="3"/>
      <c r="TGS254" s="3"/>
      <c r="TGT254" s="3"/>
      <c r="TGU254" s="3"/>
      <c r="TGV254" s="3"/>
      <c r="TGW254" s="3"/>
      <c r="TGX254" s="3"/>
      <c r="TGY254" s="3"/>
      <c r="TGZ254" s="3"/>
      <c r="THA254" s="3"/>
      <c r="THB254" s="3"/>
      <c r="THC254" s="3"/>
      <c r="THD254" s="3"/>
      <c r="THE254" s="3"/>
      <c r="THF254" s="3"/>
      <c r="THG254" s="3"/>
      <c r="THH254" s="3"/>
      <c r="THI254" s="3"/>
      <c r="THJ254" s="3"/>
      <c r="THK254" s="3"/>
      <c r="THL254" s="3"/>
      <c r="THM254" s="3"/>
      <c r="THN254" s="3"/>
      <c r="THO254" s="3"/>
      <c r="THP254" s="3"/>
      <c r="THQ254" s="3"/>
      <c r="THR254" s="3"/>
      <c r="THS254" s="3"/>
      <c r="THT254" s="3"/>
      <c r="THU254" s="3"/>
      <c r="THV254" s="3"/>
      <c r="THW254" s="3"/>
      <c r="THX254" s="3"/>
      <c r="THY254" s="3"/>
      <c r="THZ254" s="3"/>
      <c r="TIA254" s="3"/>
      <c r="TIB254" s="3"/>
      <c r="TIC254" s="3"/>
      <c r="TID254" s="3"/>
      <c r="TIE254" s="3"/>
      <c r="TIF254" s="3"/>
      <c r="TIG254" s="3"/>
      <c r="TIH254" s="3"/>
      <c r="TII254" s="3"/>
      <c r="TIJ254" s="3"/>
      <c r="TIK254" s="3"/>
      <c r="TIL254" s="3"/>
      <c r="TIM254" s="3"/>
      <c r="TIN254" s="3"/>
      <c r="TIO254" s="3"/>
      <c r="TIP254" s="3"/>
      <c r="TIQ254" s="3"/>
      <c r="TIR254" s="3"/>
      <c r="TIS254" s="3"/>
      <c r="TIT254" s="3"/>
      <c r="TIU254" s="3"/>
      <c r="TIV254" s="3"/>
      <c r="TIW254" s="3"/>
      <c r="TIX254" s="3"/>
      <c r="TIY254" s="3"/>
      <c r="TIZ254" s="3"/>
      <c r="TJA254" s="3"/>
      <c r="TJB254" s="3"/>
      <c r="TJC254" s="3"/>
      <c r="TJD254" s="3"/>
      <c r="TJE254" s="3"/>
      <c r="TJF254" s="3"/>
      <c r="TJG254" s="3"/>
      <c r="TJH254" s="3"/>
      <c r="TJI254" s="3"/>
      <c r="TJJ254" s="3"/>
      <c r="TJK254" s="3"/>
      <c r="TJL254" s="3"/>
      <c r="TJM254" s="3"/>
      <c r="TJN254" s="3"/>
      <c r="TJO254" s="3"/>
      <c r="TJP254" s="3"/>
      <c r="TJQ254" s="3"/>
      <c r="TJR254" s="3"/>
      <c r="TJS254" s="3"/>
      <c r="TJT254" s="3"/>
      <c r="TJU254" s="3"/>
      <c r="TJV254" s="3"/>
      <c r="TJW254" s="3"/>
      <c r="TJX254" s="3"/>
      <c r="TJY254" s="3"/>
      <c r="TJZ254" s="3"/>
      <c r="TKA254" s="3"/>
      <c r="TKB254" s="3"/>
      <c r="TKC254" s="3"/>
      <c r="TKD254" s="3"/>
      <c r="TKE254" s="3"/>
      <c r="TKF254" s="3"/>
      <c r="TKG254" s="3"/>
      <c r="TKH254" s="3"/>
      <c r="TKI254" s="3"/>
      <c r="TKJ254" s="3"/>
      <c r="TKK254" s="3"/>
      <c r="TKL254" s="3"/>
      <c r="TKM254" s="3"/>
      <c r="TKN254" s="3"/>
      <c r="TKO254" s="3"/>
      <c r="TKP254" s="3"/>
      <c r="TKQ254" s="3"/>
      <c r="TKR254" s="3"/>
      <c r="TKS254" s="3"/>
      <c r="TKT254" s="3"/>
      <c r="TKU254" s="3"/>
      <c r="TKV254" s="3"/>
      <c r="TKW254" s="3"/>
      <c r="TKX254" s="3"/>
      <c r="TKY254" s="3"/>
      <c r="TKZ254" s="3"/>
      <c r="TLA254" s="3"/>
      <c r="TLB254" s="3"/>
      <c r="TLC254" s="3"/>
      <c r="TLD254" s="3"/>
      <c r="TLE254" s="3"/>
      <c r="TLF254" s="3"/>
      <c r="TLG254" s="3"/>
      <c r="TLH254" s="3"/>
      <c r="TLI254" s="3"/>
      <c r="TLJ254" s="3"/>
      <c r="TLK254" s="3"/>
      <c r="TLL254" s="3"/>
      <c r="TLM254" s="3"/>
      <c r="TLN254" s="3"/>
      <c r="TLO254" s="3"/>
      <c r="TLP254" s="3"/>
      <c r="TLQ254" s="3"/>
      <c r="TLR254" s="3"/>
      <c r="TLS254" s="3"/>
      <c r="TLT254" s="3"/>
      <c r="TLU254" s="3"/>
      <c r="TLV254" s="3"/>
      <c r="TLW254" s="3"/>
      <c r="TLX254" s="3"/>
      <c r="TLY254" s="3"/>
      <c r="TLZ254" s="3"/>
      <c r="TMA254" s="3"/>
      <c r="TMB254" s="3"/>
      <c r="TMC254" s="3"/>
      <c r="TMD254" s="3"/>
      <c r="TME254" s="3"/>
      <c r="TMF254" s="3"/>
      <c r="TMG254" s="3"/>
      <c r="TMH254" s="3"/>
      <c r="TMI254" s="3"/>
      <c r="TMJ254" s="3"/>
      <c r="TMK254" s="3"/>
      <c r="TML254" s="3"/>
      <c r="TMM254" s="3"/>
      <c r="TMN254" s="3"/>
      <c r="TMO254" s="3"/>
      <c r="TMP254" s="3"/>
      <c r="TMQ254" s="3"/>
      <c r="TMR254" s="3"/>
      <c r="TMS254" s="3"/>
      <c r="TMT254" s="3"/>
      <c r="TMU254" s="3"/>
      <c r="TMV254" s="3"/>
      <c r="TMW254" s="3"/>
      <c r="TMX254" s="3"/>
      <c r="TMY254" s="3"/>
      <c r="TMZ254" s="3"/>
      <c r="TNA254" s="3"/>
      <c r="TNB254" s="3"/>
      <c r="TNC254" s="3"/>
      <c r="TND254" s="3"/>
      <c r="TNE254" s="3"/>
      <c r="TNF254" s="3"/>
      <c r="TNG254" s="3"/>
      <c r="TNH254" s="3"/>
      <c r="TNI254" s="3"/>
      <c r="TNJ254" s="3"/>
      <c r="TNK254" s="3"/>
      <c r="TNL254" s="3"/>
      <c r="TNM254" s="3"/>
      <c r="TNN254" s="3"/>
      <c r="TNO254" s="3"/>
      <c r="TNP254" s="3"/>
      <c r="TNQ254" s="3"/>
      <c r="TNR254" s="3"/>
      <c r="TNS254" s="3"/>
      <c r="TNT254" s="3"/>
      <c r="TNU254" s="3"/>
      <c r="TNV254" s="3"/>
      <c r="TNW254" s="3"/>
      <c r="TNX254" s="3"/>
      <c r="TNY254" s="3"/>
      <c r="TNZ254" s="3"/>
      <c r="TOA254" s="3"/>
      <c r="TOB254" s="3"/>
      <c r="TOC254" s="3"/>
      <c r="TOD254" s="3"/>
      <c r="TOE254" s="3"/>
      <c r="TOF254" s="3"/>
      <c r="TOG254" s="3"/>
      <c r="TOH254" s="3"/>
      <c r="TOI254" s="3"/>
      <c r="TOJ254" s="3"/>
      <c r="TOK254" s="3"/>
      <c r="TOL254" s="3"/>
      <c r="TOM254" s="3"/>
      <c r="TON254" s="3"/>
      <c r="TOO254" s="3"/>
      <c r="TOP254" s="3"/>
      <c r="TOQ254" s="3"/>
      <c r="TOR254" s="3"/>
      <c r="TOS254" s="3"/>
      <c r="TOT254" s="3"/>
      <c r="TOU254" s="3"/>
      <c r="TOV254" s="3"/>
      <c r="TOW254" s="3"/>
      <c r="TOX254" s="3"/>
      <c r="TOY254" s="3"/>
      <c r="TOZ254" s="3"/>
      <c r="TPA254" s="3"/>
      <c r="TPB254" s="3"/>
      <c r="TPC254" s="3"/>
      <c r="TPD254" s="3"/>
      <c r="TPE254" s="3"/>
      <c r="TPF254" s="3"/>
      <c r="TPG254" s="3"/>
      <c r="TPH254" s="3"/>
      <c r="TPI254" s="3"/>
      <c r="TPJ254" s="3"/>
      <c r="TPK254" s="3"/>
      <c r="TPL254" s="3"/>
      <c r="TPM254" s="3"/>
      <c r="TPN254" s="3"/>
      <c r="TPO254" s="3"/>
      <c r="TPP254" s="3"/>
      <c r="TPQ254" s="3"/>
      <c r="TPR254" s="3"/>
      <c r="TPS254" s="3"/>
      <c r="TPT254" s="3"/>
      <c r="TPU254" s="3"/>
      <c r="TPV254" s="3"/>
      <c r="TPW254" s="3"/>
      <c r="TPX254" s="3"/>
      <c r="TPY254" s="3"/>
      <c r="TPZ254" s="3"/>
      <c r="TQA254" s="3"/>
      <c r="TQB254" s="3"/>
      <c r="TQC254" s="3"/>
      <c r="TQD254" s="3"/>
      <c r="TQE254" s="3"/>
      <c r="TQF254" s="3"/>
      <c r="TQG254" s="3"/>
      <c r="TQH254" s="3"/>
      <c r="TQI254" s="3"/>
      <c r="TQJ254" s="3"/>
      <c r="TQK254" s="3"/>
      <c r="TQL254" s="3"/>
      <c r="TQM254" s="3"/>
      <c r="TQN254" s="3"/>
      <c r="TQO254" s="3"/>
      <c r="TQP254" s="3"/>
      <c r="TQQ254" s="3"/>
      <c r="TQR254" s="3"/>
      <c r="TQS254" s="3"/>
      <c r="TQT254" s="3"/>
      <c r="TQU254" s="3"/>
      <c r="TQV254" s="3"/>
      <c r="TQW254" s="3"/>
      <c r="TQX254" s="3"/>
      <c r="TQY254" s="3"/>
      <c r="TQZ254" s="3"/>
      <c r="TRA254" s="3"/>
      <c r="TRB254" s="3"/>
      <c r="TRC254" s="3"/>
      <c r="TRD254" s="3"/>
      <c r="TRE254" s="3"/>
      <c r="TRF254" s="3"/>
      <c r="TRG254" s="3"/>
      <c r="TRH254" s="3"/>
      <c r="TRI254" s="3"/>
      <c r="TRJ254" s="3"/>
      <c r="TRK254" s="3"/>
      <c r="TRL254" s="3"/>
      <c r="TRM254" s="3"/>
      <c r="TRN254" s="3"/>
      <c r="TRO254" s="3"/>
      <c r="TRP254" s="3"/>
      <c r="TRQ254" s="3"/>
      <c r="TRR254" s="3"/>
      <c r="TRS254" s="3"/>
      <c r="TRT254" s="3"/>
      <c r="TRU254" s="3"/>
      <c r="TRV254" s="3"/>
      <c r="TRW254" s="3"/>
      <c r="TRX254" s="3"/>
      <c r="TRY254" s="3"/>
      <c r="TRZ254" s="3"/>
      <c r="TSA254" s="3"/>
      <c r="TSB254" s="3"/>
      <c r="TSC254" s="3"/>
      <c r="TSD254" s="3"/>
      <c r="TSE254" s="3"/>
      <c r="TSF254" s="3"/>
      <c r="TSG254" s="3"/>
      <c r="TSH254" s="3"/>
      <c r="TSI254" s="3"/>
      <c r="TSJ254" s="3"/>
      <c r="TSK254" s="3"/>
      <c r="TSL254" s="3"/>
      <c r="TSM254" s="3"/>
      <c r="TSN254" s="3"/>
      <c r="TSO254" s="3"/>
      <c r="TSP254" s="3"/>
      <c r="TSQ254" s="3"/>
      <c r="TSR254" s="3"/>
      <c r="TSS254" s="3"/>
      <c r="TST254" s="3"/>
      <c r="TSU254" s="3"/>
      <c r="TSV254" s="3"/>
      <c r="TSW254" s="3"/>
      <c r="TSX254" s="3"/>
      <c r="TSY254" s="3"/>
      <c r="TSZ254" s="3"/>
      <c r="TTA254" s="3"/>
      <c r="TTB254" s="3"/>
      <c r="TTC254" s="3"/>
      <c r="TTD254" s="3"/>
      <c r="TTE254" s="3"/>
      <c r="TTF254" s="3"/>
      <c r="TTG254" s="3"/>
      <c r="TTH254" s="3"/>
      <c r="TTI254" s="3"/>
      <c r="TTJ254" s="3"/>
      <c r="TTK254" s="3"/>
      <c r="TTL254" s="3"/>
      <c r="TTM254" s="3"/>
      <c r="TTN254" s="3"/>
      <c r="TTO254" s="3"/>
      <c r="TTP254" s="3"/>
      <c r="TTQ254" s="3"/>
      <c r="TTR254" s="3"/>
      <c r="TTS254" s="3"/>
      <c r="TTT254" s="3"/>
      <c r="TTU254" s="3"/>
      <c r="TTV254" s="3"/>
      <c r="TTW254" s="3"/>
      <c r="TTX254" s="3"/>
      <c r="TTY254" s="3"/>
      <c r="TTZ254" s="3"/>
      <c r="TUA254" s="3"/>
      <c r="TUB254" s="3"/>
      <c r="TUC254" s="3"/>
      <c r="TUD254" s="3"/>
      <c r="TUE254" s="3"/>
      <c r="TUF254" s="3"/>
      <c r="TUG254" s="3"/>
      <c r="TUH254" s="3"/>
      <c r="TUI254" s="3"/>
      <c r="TUJ254" s="3"/>
      <c r="TUK254" s="3"/>
      <c r="TUL254" s="3"/>
      <c r="TUM254" s="3"/>
      <c r="TUN254" s="3"/>
      <c r="TUO254" s="3"/>
      <c r="TUP254" s="3"/>
      <c r="TUQ254" s="3"/>
      <c r="TUR254" s="3"/>
      <c r="TUS254" s="3"/>
      <c r="TUT254" s="3"/>
      <c r="TUU254" s="3"/>
      <c r="TUV254" s="3"/>
      <c r="TUW254" s="3"/>
      <c r="TUX254" s="3"/>
      <c r="TUY254" s="3"/>
      <c r="TUZ254" s="3"/>
      <c r="TVA254" s="3"/>
      <c r="TVB254" s="3"/>
      <c r="TVC254" s="3"/>
      <c r="TVD254" s="3"/>
      <c r="TVE254" s="3"/>
      <c r="TVF254" s="3"/>
      <c r="TVG254" s="3"/>
      <c r="TVH254" s="3"/>
      <c r="TVI254" s="3"/>
      <c r="TVJ254" s="3"/>
      <c r="TVK254" s="3"/>
      <c r="TVL254" s="3"/>
      <c r="TVM254" s="3"/>
      <c r="TVN254" s="3"/>
      <c r="TVO254" s="3"/>
      <c r="TVP254" s="3"/>
      <c r="TVQ254" s="3"/>
      <c r="TVR254" s="3"/>
      <c r="TVS254" s="3"/>
      <c r="TVT254" s="3"/>
      <c r="TVU254" s="3"/>
      <c r="TVV254" s="3"/>
      <c r="TVW254" s="3"/>
      <c r="TVX254" s="3"/>
      <c r="TVY254" s="3"/>
      <c r="TVZ254" s="3"/>
      <c r="TWA254" s="3"/>
      <c r="TWB254" s="3"/>
      <c r="TWC254" s="3"/>
      <c r="TWD254" s="3"/>
      <c r="TWE254" s="3"/>
      <c r="TWF254" s="3"/>
      <c r="TWG254" s="3"/>
      <c r="TWH254" s="3"/>
      <c r="TWI254" s="3"/>
      <c r="TWJ254" s="3"/>
      <c r="TWK254" s="3"/>
      <c r="TWL254" s="3"/>
      <c r="TWM254" s="3"/>
      <c r="TWN254" s="3"/>
      <c r="TWO254" s="3"/>
      <c r="TWP254" s="3"/>
      <c r="TWQ254" s="3"/>
      <c r="TWR254" s="3"/>
      <c r="TWS254" s="3"/>
      <c r="TWT254" s="3"/>
      <c r="TWU254" s="3"/>
      <c r="TWV254" s="3"/>
      <c r="TWW254" s="3"/>
      <c r="TWX254" s="3"/>
      <c r="TWY254" s="3"/>
      <c r="TWZ254" s="3"/>
      <c r="TXA254" s="3"/>
      <c r="TXB254" s="3"/>
      <c r="TXC254" s="3"/>
      <c r="TXD254" s="3"/>
      <c r="TXE254" s="3"/>
      <c r="TXF254" s="3"/>
      <c r="TXG254" s="3"/>
      <c r="TXH254" s="3"/>
      <c r="TXI254" s="3"/>
      <c r="TXJ254" s="3"/>
      <c r="TXK254" s="3"/>
      <c r="TXL254" s="3"/>
      <c r="TXM254" s="3"/>
      <c r="TXN254" s="3"/>
      <c r="TXO254" s="3"/>
      <c r="TXP254" s="3"/>
      <c r="TXQ254" s="3"/>
      <c r="TXR254" s="3"/>
      <c r="TXS254" s="3"/>
      <c r="TXT254" s="3"/>
      <c r="TXU254" s="3"/>
      <c r="TXV254" s="3"/>
      <c r="TXW254" s="3"/>
      <c r="TXX254" s="3"/>
      <c r="TXY254" s="3"/>
      <c r="TXZ254" s="3"/>
      <c r="TYA254" s="3"/>
      <c r="TYB254" s="3"/>
      <c r="TYC254" s="3"/>
      <c r="TYD254" s="3"/>
      <c r="TYE254" s="3"/>
      <c r="TYF254" s="3"/>
      <c r="TYG254" s="3"/>
      <c r="TYH254" s="3"/>
      <c r="TYI254" s="3"/>
      <c r="TYJ254" s="3"/>
      <c r="TYK254" s="3"/>
      <c r="TYL254" s="3"/>
      <c r="TYM254" s="3"/>
      <c r="TYN254" s="3"/>
      <c r="TYO254" s="3"/>
      <c r="TYP254" s="3"/>
      <c r="TYQ254" s="3"/>
      <c r="TYR254" s="3"/>
      <c r="TYS254" s="3"/>
      <c r="TYT254" s="3"/>
      <c r="TYU254" s="3"/>
      <c r="TYV254" s="3"/>
      <c r="TYW254" s="3"/>
      <c r="TYX254" s="3"/>
      <c r="TYY254" s="3"/>
      <c r="TYZ254" s="3"/>
      <c r="TZA254" s="3"/>
      <c r="TZB254" s="3"/>
      <c r="TZC254" s="3"/>
      <c r="TZD254" s="3"/>
      <c r="TZE254" s="3"/>
      <c r="TZF254" s="3"/>
      <c r="TZG254" s="3"/>
      <c r="TZH254" s="3"/>
      <c r="TZI254" s="3"/>
      <c r="TZJ254" s="3"/>
      <c r="TZK254" s="3"/>
      <c r="TZL254" s="3"/>
      <c r="TZM254" s="3"/>
      <c r="TZN254" s="3"/>
      <c r="TZO254" s="3"/>
      <c r="TZP254" s="3"/>
      <c r="TZQ254" s="3"/>
      <c r="TZR254" s="3"/>
      <c r="TZS254" s="3"/>
      <c r="TZT254" s="3"/>
      <c r="TZU254" s="3"/>
      <c r="TZV254" s="3"/>
      <c r="TZW254" s="3"/>
      <c r="TZX254" s="3"/>
      <c r="TZY254" s="3"/>
      <c r="TZZ254" s="3"/>
      <c r="UAA254" s="3"/>
      <c r="UAB254" s="3"/>
      <c r="UAC254" s="3"/>
      <c r="UAD254" s="3"/>
      <c r="UAE254" s="3"/>
      <c r="UAF254" s="3"/>
      <c r="UAG254" s="3"/>
      <c r="UAH254" s="3"/>
      <c r="UAI254" s="3"/>
      <c r="UAJ254" s="3"/>
      <c r="UAK254" s="3"/>
      <c r="UAL254" s="3"/>
      <c r="UAM254" s="3"/>
      <c r="UAN254" s="3"/>
      <c r="UAO254" s="3"/>
      <c r="UAP254" s="3"/>
      <c r="UAQ254" s="3"/>
      <c r="UAR254" s="3"/>
      <c r="UAS254" s="3"/>
      <c r="UAT254" s="3"/>
      <c r="UAU254" s="3"/>
      <c r="UAV254" s="3"/>
      <c r="UAW254" s="3"/>
      <c r="UAX254" s="3"/>
      <c r="UAY254" s="3"/>
      <c r="UAZ254" s="3"/>
      <c r="UBA254" s="3"/>
      <c r="UBB254" s="3"/>
      <c r="UBC254" s="3"/>
      <c r="UBD254" s="3"/>
      <c r="UBE254" s="3"/>
      <c r="UBF254" s="3"/>
      <c r="UBG254" s="3"/>
      <c r="UBH254" s="3"/>
      <c r="UBI254" s="3"/>
      <c r="UBJ254" s="3"/>
      <c r="UBK254" s="3"/>
      <c r="UBL254" s="3"/>
      <c r="UBM254" s="3"/>
      <c r="UBN254" s="3"/>
      <c r="UBO254" s="3"/>
      <c r="UBP254" s="3"/>
      <c r="UBQ254" s="3"/>
      <c r="UBR254" s="3"/>
      <c r="UBS254" s="3"/>
      <c r="UBT254" s="3"/>
      <c r="UBU254" s="3"/>
      <c r="UBV254" s="3"/>
      <c r="UBW254" s="3"/>
      <c r="UBX254" s="3"/>
      <c r="UBY254" s="3"/>
      <c r="UBZ254" s="3"/>
      <c r="UCA254" s="3"/>
      <c r="UCB254" s="3"/>
      <c r="UCC254" s="3"/>
      <c r="UCD254" s="3"/>
      <c r="UCE254" s="3"/>
      <c r="UCF254" s="3"/>
      <c r="UCG254" s="3"/>
      <c r="UCH254" s="3"/>
      <c r="UCI254" s="3"/>
      <c r="UCJ254" s="3"/>
      <c r="UCK254" s="3"/>
      <c r="UCL254" s="3"/>
      <c r="UCM254" s="3"/>
      <c r="UCN254" s="3"/>
      <c r="UCO254" s="3"/>
      <c r="UCP254" s="3"/>
      <c r="UCQ254" s="3"/>
      <c r="UCR254" s="3"/>
      <c r="UCS254" s="3"/>
      <c r="UCT254" s="3"/>
      <c r="UCU254" s="3"/>
      <c r="UCV254" s="3"/>
      <c r="UCW254" s="3"/>
      <c r="UCX254" s="3"/>
      <c r="UCY254" s="3"/>
      <c r="UCZ254" s="3"/>
      <c r="UDA254" s="3"/>
      <c r="UDB254" s="3"/>
      <c r="UDC254" s="3"/>
      <c r="UDD254" s="3"/>
      <c r="UDE254" s="3"/>
      <c r="UDF254" s="3"/>
      <c r="UDG254" s="3"/>
      <c r="UDH254" s="3"/>
      <c r="UDI254" s="3"/>
      <c r="UDJ254" s="3"/>
      <c r="UDK254" s="3"/>
      <c r="UDL254" s="3"/>
      <c r="UDM254" s="3"/>
      <c r="UDN254" s="3"/>
      <c r="UDO254" s="3"/>
      <c r="UDP254" s="3"/>
      <c r="UDQ254" s="3"/>
      <c r="UDR254" s="3"/>
      <c r="UDS254" s="3"/>
      <c r="UDT254" s="3"/>
      <c r="UDU254" s="3"/>
      <c r="UDV254" s="3"/>
      <c r="UDW254" s="3"/>
      <c r="UDX254" s="3"/>
      <c r="UDY254" s="3"/>
      <c r="UDZ254" s="3"/>
      <c r="UEA254" s="3"/>
      <c r="UEB254" s="3"/>
      <c r="UEC254" s="3"/>
      <c r="UED254" s="3"/>
      <c r="UEE254" s="3"/>
      <c r="UEF254" s="3"/>
      <c r="UEG254" s="3"/>
      <c r="UEH254" s="3"/>
      <c r="UEI254" s="3"/>
      <c r="UEJ254" s="3"/>
      <c r="UEK254" s="3"/>
      <c r="UEL254" s="3"/>
      <c r="UEM254" s="3"/>
      <c r="UEN254" s="3"/>
      <c r="UEO254" s="3"/>
      <c r="UEP254" s="3"/>
      <c r="UEQ254" s="3"/>
      <c r="UER254" s="3"/>
      <c r="UES254" s="3"/>
      <c r="UET254" s="3"/>
      <c r="UEU254" s="3"/>
      <c r="UEV254" s="3"/>
      <c r="UEW254" s="3"/>
      <c r="UEX254" s="3"/>
      <c r="UEY254" s="3"/>
      <c r="UEZ254" s="3"/>
      <c r="UFA254" s="3"/>
      <c r="UFB254" s="3"/>
      <c r="UFC254" s="3"/>
      <c r="UFD254" s="3"/>
      <c r="UFE254" s="3"/>
      <c r="UFF254" s="3"/>
      <c r="UFG254" s="3"/>
      <c r="UFH254" s="3"/>
      <c r="UFI254" s="3"/>
      <c r="UFJ254" s="3"/>
      <c r="UFK254" s="3"/>
      <c r="UFL254" s="3"/>
      <c r="UFM254" s="3"/>
      <c r="UFN254" s="3"/>
      <c r="UFO254" s="3"/>
      <c r="UFP254" s="3"/>
      <c r="UFQ254" s="3"/>
      <c r="UFR254" s="3"/>
      <c r="UFS254" s="3"/>
      <c r="UFT254" s="3"/>
      <c r="UFU254" s="3"/>
      <c r="UFV254" s="3"/>
      <c r="UFW254" s="3"/>
      <c r="UFX254" s="3"/>
      <c r="UFY254" s="3"/>
      <c r="UFZ254" s="3"/>
      <c r="UGA254" s="3"/>
      <c r="UGB254" s="3"/>
      <c r="UGC254" s="3"/>
      <c r="UGD254" s="3"/>
      <c r="UGE254" s="3"/>
      <c r="UGF254" s="3"/>
      <c r="UGG254" s="3"/>
      <c r="UGH254" s="3"/>
      <c r="UGI254" s="3"/>
      <c r="UGJ254" s="3"/>
      <c r="UGK254" s="3"/>
      <c r="UGL254" s="3"/>
      <c r="UGM254" s="3"/>
      <c r="UGN254" s="3"/>
      <c r="UGO254" s="3"/>
      <c r="UGP254" s="3"/>
      <c r="UGQ254" s="3"/>
      <c r="UGR254" s="3"/>
      <c r="UGS254" s="3"/>
      <c r="UGT254" s="3"/>
      <c r="UGU254" s="3"/>
      <c r="UGV254" s="3"/>
      <c r="UGW254" s="3"/>
      <c r="UGX254" s="3"/>
      <c r="UGY254" s="3"/>
      <c r="UGZ254" s="3"/>
      <c r="UHA254" s="3"/>
      <c r="UHB254" s="3"/>
      <c r="UHC254" s="3"/>
      <c r="UHD254" s="3"/>
      <c r="UHE254" s="3"/>
      <c r="UHF254" s="3"/>
      <c r="UHG254" s="3"/>
      <c r="UHH254" s="3"/>
      <c r="UHI254" s="3"/>
      <c r="UHJ254" s="3"/>
      <c r="UHK254" s="3"/>
      <c r="UHL254" s="3"/>
      <c r="UHM254" s="3"/>
      <c r="UHN254" s="3"/>
      <c r="UHO254" s="3"/>
      <c r="UHP254" s="3"/>
      <c r="UHQ254" s="3"/>
      <c r="UHR254" s="3"/>
      <c r="UHS254" s="3"/>
      <c r="UHT254" s="3"/>
      <c r="UHU254" s="3"/>
      <c r="UHV254" s="3"/>
      <c r="UHW254" s="3"/>
      <c r="UHX254" s="3"/>
      <c r="UHY254" s="3"/>
      <c r="UHZ254" s="3"/>
      <c r="UIA254" s="3"/>
      <c r="UIB254" s="3"/>
      <c r="UIC254" s="3"/>
      <c r="UID254" s="3"/>
      <c r="UIE254" s="3"/>
      <c r="UIF254" s="3"/>
      <c r="UIG254" s="3"/>
      <c r="UIH254" s="3"/>
      <c r="UII254" s="3"/>
      <c r="UIJ254" s="3"/>
      <c r="UIK254" s="3"/>
      <c r="UIL254" s="3"/>
      <c r="UIM254" s="3"/>
      <c r="UIN254" s="3"/>
      <c r="UIO254" s="3"/>
      <c r="UIP254" s="3"/>
      <c r="UIQ254" s="3"/>
      <c r="UIR254" s="3"/>
      <c r="UIS254" s="3"/>
      <c r="UIT254" s="3"/>
      <c r="UIU254" s="3"/>
      <c r="UIV254" s="3"/>
      <c r="UIW254" s="3"/>
      <c r="UIX254" s="3"/>
      <c r="UIY254" s="3"/>
      <c r="UIZ254" s="3"/>
      <c r="UJA254" s="3"/>
      <c r="UJB254" s="3"/>
      <c r="UJC254" s="3"/>
      <c r="UJD254" s="3"/>
      <c r="UJE254" s="3"/>
      <c r="UJF254" s="3"/>
      <c r="UJG254" s="3"/>
      <c r="UJH254" s="3"/>
      <c r="UJI254" s="3"/>
      <c r="UJJ254" s="3"/>
      <c r="UJK254" s="3"/>
      <c r="UJL254" s="3"/>
      <c r="UJM254" s="3"/>
      <c r="UJN254" s="3"/>
      <c r="UJO254" s="3"/>
      <c r="UJP254" s="3"/>
      <c r="UJQ254" s="3"/>
      <c r="UJR254" s="3"/>
      <c r="UJS254" s="3"/>
      <c r="UJT254" s="3"/>
      <c r="UJU254" s="3"/>
      <c r="UJV254" s="3"/>
      <c r="UJW254" s="3"/>
      <c r="UJX254" s="3"/>
      <c r="UJY254" s="3"/>
      <c r="UJZ254" s="3"/>
      <c r="UKA254" s="3"/>
      <c r="UKB254" s="3"/>
      <c r="UKC254" s="3"/>
      <c r="UKD254" s="3"/>
      <c r="UKE254" s="3"/>
      <c r="UKF254" s="3"/>
      <c r="UKG254" s="3"/>
      <c r="UKH254" s="3"/>
      <c r="UKI254" s="3"/>
      <c r="UKJ254" s="3"/>
      <c r="UKK254" s="3"/>
      <c r="UKL254" s="3"/>
      <c r="UKM254" s="3"/>
      <c r="UKN254" s="3"/>
      <c r="UKO254" s="3"/>
      <c r="UKP254" s="3"/>
      <c r="UKQ254" s="3"/>
      <c r="UKR254" s="3"/>
      <c r="UKS254" s="3"/>
      <c r="UKT254" s="3"/>
      <c r="UKU254" s="3"/>
      <c r="UKV254" s="3"/>
      <c r="UKW254" s="3"/>
      <c r="UKX254" s="3"/>
      <c r="UKY254" s="3"/>
      <c r="UKZ254" s="3"/>
      <c r="ULA254" s="3"/>
      <c r="ULB254" s="3"/>
      <c r="ULC254" s="3"/>
      <c r="ULD254" s="3"/>
      <c r="ULE254" s="3"/>
      <c r="ULF254" s="3"/>
      <c r="ULG254" s="3"/>
      <c r="ULH254" s="3"/>
      <c r="ULI254" s="3"/>
      <c r="ULJ254" s="3"/>
      <c r="ULK254" s="3"/>
      <c r="ULL254" s="3"/>
      <c r="ULM254" s="3"/>
      <c r="ULN254" s="3"/>
      <c r="ULO254" s="3"/>
      <c r="ULP254" s="3"/>
      <c r="ULQ254" s="3"/>
      <c r="ULR254" s="3"/>
      <c r="ULS254" s="3"/>
      <c r="ULT254" s="3"/>
      <c r="ULU254" s="3"/>
      <c r="ULV254" s="3"/>
      <c r="ULW254" s="3"/>
      <c r="ULX254" s="3"/>
      <c r="ULY254" s="3"/>
      <c r="ULZ254" s="3"/>
      <c r="UMA254" s="3"/>
      <c r="UMB254" s="3"/>
      <c r="UMC254" s="3"/>
      <c r="UMD254" s="3"/>
      <c r="UME254" s="3"/>
      <c r="UMF254" s="3"/>
      <c r="UMG254" s="3"/>
      <c r="UMH254" s="3"/>
      <c r="UMI254" s="3"/>
      <c r="UMJ254" s="3"/>
      <c r="UMK254" s="3"/>
      <c r="UML254" s="3"/>
      <c r="UMM254" s="3"/>
      <c r="UMN254" s="3"/>
      <c r="UMO254" s="3"/>
      <c r="UMP254" s="3"/>
      <c r="UMQ254" s="3"/>
      <c r="UMR254" s="3"/>
      <c r="UMS254" s="3"/>
      <c r="UMT254" s="3"/>
      <c r="UMU254" s="3"/>
      <c r="UMV254" s="3"/>
      <c r="UMW254" s="3"/>
      <c r="UMX254" s="3"/>
      <c r="UMY254" s="3"/>
      <c r="UMZ254" s="3"/>
      <c r="UNA254" s="3"/>
      <c r="UNB254" s="3"/>
      <c r="UNC254" s="3"/>
      <c r="UND254" s="3"/>
      <c r="UNE254" s="3"/>
      <c r="UNF254" s="3"/>
      <c r="UNG254" s="3"/>
      <c r="UNH254" s="3"/>
      <c r="UNI254" s="3"/>
      <c r="UNJ254" s="3"/>
      <c r="UNK254" s="3"/>
      <c r="UNL254" s="3"/>
      <c r="UNM254" s="3"/>
      <c r="UNN254" s="3"/>
      <c r="UNO254" s="3"/>
      <c r="UNP254" s="3"/>
      <c r="UNQ254" s="3"/>
      <c r="UNR254" s="3"/>
      <c r="UNS254" s="3"/>
      <c r="UNT254" s="3"/>
      <c r="UNU254" s="3"/>
      <c r="UNV254" s="3"/>
      <c r="UNW254" s="3"/>
      <c r="UNX254" s="3"/>
      <c r="UNY254" s="3"/>
      <c r="UNZ254" s="3"/>
      <c r="UOA254" s="3"/>
      <c r="UOB254" s="3"/>
      <c r="UOC254" s="3"/>
      <c r="UOD254" s="3"/>
      <c r="UOE254" s="3"/>
      <c r="UOF254" s="3"/>
      <c r="UOG254" s="3"/>
      <c r="UOH254" s="3"/>
      <c r="UOI254" s="3"/>
      <c r="UOJ254" s="3"/>
      <c r="UOK254" s="3"/>
      <c r="UOL254" s="3"/>
      <c r="UOM254" s="3"/>
      <c r="UON254" s="3"/>
      <c r="UOO254" s="3"/>
      <c r="UOP254" s="3"/>
      <c r="UOQ254" s="3"/>
      <c r="UOR254" s="3"/>
      <c r="UOS254" s="3"/>
      <c r="UOT254" s="3"/>
      <c r="UOU254" s="3"/>
      <c r="UOV254" s="3"/>
      <c r="UOW254" s="3"/>
      <c r="UOX254" s="3"/>
      <c r="UOY254" s="3"/>
      <c r="UOZ254" s="3"/>
      <c r="UPA254" s="3"/>
      <c r="UPB254" s="3"/>
      <c r="UPC254" s="3"/>
      <c r="UPD254" s="3"/>
      <c r="UPE254" s="3"/>
      <c r="UPF254" s="3"/>
      <c r="UPG254" s="3"/>
      <c r="UPH254" s="3"/>
      <c r="UPI254" s="3"/>
      <c r="UPJ254" s="3"/>
      <c r="UPK254" s="3"/>
      <c r="UPL254" s="3"/>
      <c r="UPM254" s="3"/>
      <c r="UPN254" s="3"/>
      <c r="UPO254" s="3"/>
      <c r="UPP254" s="3"/>
      <c r="UPQ254" s="3"/>
      <c r="UPR254" s="3"/>
      <c r="UPS254" s="3"/>
      <c r="UPT254" s="3"/>
      <c r="UPU254" s="3"/>
      <c r="UPV254" s="3"/>
      <c r="UPW254" s="3"/>
      <c r="UPX254" s="3"/>
      <c r="UPY254" s="3"/>
      <c r="UPZ254" s="3"/>
      <c r="UQA254" s="3"/>
      <c r="UQB254" s="3"/>
      <c r="UQC254" s="3"/>
      <c r="UQD254" s="3"/>
      <c r="UQE254" s="3"/>
      <c r="UQF254" s="3"/>
      <c r="UQG254" s="3"/>
      <c r="UQH254" s="3"/>
      <c r="UQI254" s="3"/>
      <c r="UQJ254" s="3"/>
      <c r="UQK254" s="3"/>
      <c r="UQL254" s="3"/>
      <c r="UQM254" s="3"/>
      <c r="UQN254" s="3"/>
      <c r="UQO254" s="3"/>
      <c r="UQP254" s="3"/>
      <c r="UQQ254" s="3"/>
      <c r="UQR254" s="3"/>
      <c r="UQS254" s="3"/>
      <c r="UQT254" s="3"/>
      <c r="UQU254" s="3"/>
      <c r="UQV254" s="3"/>
      <c r="UQW254" s="3"/>
      <c r="UQX254" s="3"/>
      <c r="UQY254" s="3"/>
      <c r="UQZ254" s="3"/>
      <c r="URA254" s="3"/>
      <c r="URB254" s="3"/>
      <c r="URC254" s="3"/>
      <c r="URD254" s="3"/>
      <c r="URE254" s="3"/>
      <c r="URF254" s="3"/>
      <c r="URG254" s="3"/>
      <c r="URH254" s="3"/>
      <c r="URI254" s="3"/>
      <c r="URJ254" s="3"/>
      <c r="URK254" s="3"/>
      <c r="URL254" s="3"/>
      <c r="URM254" s="3"/>
      <c r="URN254" s="3"/>
      <c r="URO254" s="3"/>
      <c r="URP254" s="3"/>
      <c r="URQ254" s="3"/>
      <c r="URR254" s="3"/>
      <c r="URS254" s="3"/>
      <c r="URT254" s="3"/>
      <c r="URU254" s="3"/>
      <c r="URV254" s="3"/>
      <c r="URW254" s="3"/>
      <c r="URX254" s="3"/>
      <c r="URY254" s="3"/>
      <c r="URZ254" s="3"/>
      <c r="USA254" s="3"/>
      <c r="USB254" s="3"/>
      <c r="USC254" s="3"/>
      <c r="USD254" s="3"/>
      <c r="USE254" s="3"/>
      <c r="USF254" s="3"/>
      <c r="USG254" s="3"/>
      <c r="USH254" s="3"/>
      <c r="USI254" s="3"/>
      <c r="USJ254" s="3"/>
      <c r="USK254" s="3"/>
      <c r="USL254" s="3"/>
      <c r="USM254" s="3"/>
      <c r="USN254" s="3"/>
      <c r="USO254" s="3"/>
      <c r="USP254" s="3"/>
      <c r="USQ254" s="3"/>
      <c r="USR254" s="3"/>
      <c r="USS254" s="3"/>
      <c r="UST254" s="3"/>
      <c r="USU254" s="3"/>
      <c r="USV254" s="3"/>
      <c r="USW254" s="3"/>
      <c r="USX254" s="3"/>
      <c r="USY254" s="3"/>
      <c r="USZ254" s="3"/>
      <c r="UTA254" s="3"/>
      <c r="UTB254" s="3"/>
      <c r="UTC254" s="3"/>
      <c r="UTD254" s="3"/>
      <c r="UTE254" s="3"/>
      <c r="UTF254" s="3"/>
      <c r="UTG254" s="3"/>
      <c r="UTH254" s="3"/>
      <c r="UTI254" s="3"/>
      <c r="UTJ254" s="3"/>
      <c r="UTK254" s="3"/>
      <c r="UTL254" s="3"/>
      <c r="UTM254" s="3"/>
      <c r="UTN254" s="3"/>
      <c r="UTO254" s="3"/>
      <c r="UTP254" s="3"/>
      <c r="UTQ254" s="3"/>
      <c r="UTR254" s="3"/>
      <c r="UTS254" s="3"/>
      <c r="UTT254" s="3"/>
      <c r="UTU254" s="3"/>
      <c r="UTV254" s="3"/>
      <c r="UTW254" s="3"/>
      <c r="UTX254" s="3"/>
      <c r="UTY254" s="3"/>
      <c r="UTZ254" s="3"/>
      <c r="UUA254" s="3"/>
      <c r="UUB254" s="3"/>
      <c r="UUC254" s="3"/>
      <c r="UUD254" s="3"/>
      <c r="UUE254" s="3"/>
      <c r="UUF254" s="3"/>
      <c r="UUG254" s="3"/>
      <c r="UUH254" s="3"/>
      <c r="UUI254" s="3"/>
      <c r="UUJ254" s="3"/>
      <c r="UUK254" s="3"/>
      <c r="UUL254" s="3"/>
      <c r="UUM254" s="3"/>
      <c r="UUN254" s="3"/>
      <c r="UUO254" s="3"/>
      <c r="UUP254" s="3"/>
      <c r="UUQ254" s="3"/>
      <c r="UUR254" s="3"/>
      <c r="UUS254" s="3"/>
      <c r="UUT254" s="3"/>
      <c r="UUU254" s="3"/>
      <c r="UUV254" s="3"/>
      <c r="UUW254" s="3"/>
      <c r="UUX254" s="3"/>
      <c r="UUY254" s="3"/>
      <c r="UUZ254" s="3"/>
      <c r="UVA254" s="3"/>
      <c r="UVB254" s="3"/>
      <c r="UVC254" s="3"/>
      <c r="UVD254" s="3"/>
      <c r="UVE254" s="3"/>
      <c r="UVF254" s="3"/>
      <c r="UVG254" s="3"/>
      <c r="UVH254" s="3"/>
      <c r="UVI254" s="3"/>
      <c r="UVJ254" s="3"/>
      <c r="UVK254" s="3"/>
      <c r="UVL254" s="3"/>
      <c r="UVM254" s="3"/>
      <c r="UVN254" s="3"/>
      <c r="UVO254" s="3"/>
      <c r="UVP254" s="3"/>
      <c r="UVQ254" s="3"/>
      <c r="UVR254" s="3"/>
      <c r="UVS254" s="3"/>
      <c r="UVT254" s="3"/>
      <c r="UVU254" s="3"/>
      <c r="UVV254" s="3"/>
      <c r="UVW254" s="3"/>
      <c r="UVX254" s="3"/>
      <c r="UVY254" s="3"/>
      <c r="UVZ254" s="3"/>
      <c r="UWA254" s="3"/>
      <c r="UWB254" s="3"/>
      <c r="UWC254" s="3"/>
      <c r="UWD254" s="3"/>
      <c r="UWE254" s="3"/>
      <c r="UWF254" s="3"/>
      <c r="UWG254" s="3"/>
      <c r="UWH254" s="3"/>
      <c r="UWI254" s="3"/>
      <c r="UWJ254" s="3"/>
      <c r="UWK254" s="3"/>
      <c r="UWL254" s="3"/>
      <c r="UWM254" s="3"/>
      <c r="UWN254" s="3"/>
      <c r="UWO254" s="3"/>
      <c r="UWP254" s="3"/>
      <c r="UWQ254" s="3"/>
      <c r="UWR254" s="3"/>
      <c r="UWS254" s="3"/>
      <c r="UWT254" s="3"/>
      <c r="UWU254" s="3"/>
      <c r="UWV254" s="3"/>
      <c r="UWW254" s="3"/>
      <c r="UWX254" s="3"/>
      <c r="UWY254" s="3"/>
      <c r="UWZ254" s="3"/>
      <c r="UXA254" s="3"/>
      <c r="UXB254" s="3"/>
      <c r="UXC254" s="3"/>
      <c r="UXD254" s="3"/>
      <c r="UXE254" s="3"/>
      <c r="UXF254" s="3"/>
      <c r="UXG254" s="3"/>
      <c r="UXH254" s="3"/>
      <c r="UXI254" s="3"/>
      <c r="UXJ254" s="3"/>
      <c r="UXK254" s="3"/>
      <c r="UXL254" s="3"/>
      <c r="UXM254" s="3"/>
      <c r="UXN254" s="3"/>
      <c r="UXO254" s="3"/>
      <c r="UXP254" s="3"/>
      <c r="UXQ254" s="3"/>
      <c r="UXR254" s="3"/>
      <c r="UXS254" s="3"/>
      <c r="UXT254" s="3"/>
      <c r="UXU254" s="3"/>
      <c r="UXV254" s="3"/>
      <c r="UXW254" s="3"/>
      <c r="UXX254" s="3"/>
      <c r="UXY254" s="3"/>
      <c r="UXZ254" s="3"/>
      <c r="UYA254" s="3"/>
      <c r="UYB254" s="3"/>
      <c r="UYC254" s="3"/>
      <c r="UYD254" s="3"/>
      <c r="UYE254" s="3"/>
      <c r="UYF254" s="3"/>
      <c r="UYG254" s="3"/>
      <c r="UYH254" s="3"/>
      <c r="UYI254" s="3"/>
      <c r="UYJ254" s="3"/>
      <c r="UYK254" s="3"/>
      <c r="UYL254" s="3"/>
      <c r="UYM254" s="3"/>
      <c r="UYN254" s="3"/>
      <c r="UYO254" s="3"/>
      <c r="UYP254" s="3"/>
      <c r="UYQ254" s="3"/>
      <c r="UYR254" s="3"/>
      <c r="UYS254" s="3"/>
      <c r="UYT254" s="3"/>
      <c r="UYU254" s="3"/>
      <c r="UYV254" s="3"/>
      <c r="UYW254" s="3"/>
      <c r="UYX254" s="3"/>
      <c r="UYY254" s="3"/>
      <c r="UYZ254" s="3"/>
      <c r="UZA254" s="3"/>
      <c r="UZB254" s="3"/>
      <c r="UZC254" s="3"/>
      <c r="UZD254" s="3"/>
      <c r="UZE254" s="3"/>
      <c r="UZF254" s="3"/>
      <c r="UZG254" s="3"/>
      <c r="UZH254" s="3"/>
      <c r="UZI254" s="3"/>
      <c r="UZJ254" s="3"/>
      <c r="UZK254" s="3"/>
      <c r="UZL254" s="3"/>
      <c r="UZM254" s="3"/>
      <c r="UZN254" s="3"/>
      <c r="UZO254" s="3"/>
      <c r="UZP254" s="3"/>
      <c r="UZQ254" s="3"/>
      <c r="UZR254" s="3"/>
      <c r="UZS254" s="3"/>
      <c r="UZT254" s="3"/>
      <c r="UZU254" s="3"/>
      <c r="UZV254" s="3"/>
      <c r="UZW254" s="3"/>
      <c r="UZX254" s="3"/>
      <c r="UZY254" s="3"/>
      <c r="UZZ254" s="3"/>
      <c r="VAA254" s="3"/>
      <c r="VAB254" s="3"/>
      <c r="VAC254" s="3"/>
      <c r="VAD254" s="3"/>
      <c r="VAE254" s="3"/>
      <c r="VAF254" s="3"/>
      <c r="VAG254" s="3"/>
      <c r="VAH254" s="3"/>
      <c r="VAI254" s="3"/>
      <c r="VAJ254" s="3"/>
      <c r="VAK254" s="3"/>
      <c r="VAL254" s="3"/>
      <c r="VAM254" s="3"/>
      <c r="VAN254" s="3"/>
      <c r="VAO254" s="3"/>
      <c r="VAP254" s="3"/>
      <c r="VAQ254" s="3"/>
      <c r="VAR254" s="3"/>
      <c r="VAS254" s="3"/>
      <c r="VAT254" s="3"/>
      <c r="VAU254" s="3"/>
      <c r="VAV254" s="3"/>
      <c r="VAW254" s="3"/>
      <c r="VAX254" s="3"/>
      <c r="VAY254" s="3"/>
      <c r="VAZ254" s="3"/>
      <c r="VBA254" s="3"/>
      <c r="VBB254" s="3"/>
      <c r="VBC254" s="3"/>
      <c r="VBD254" s="3"/>
      <c r="VBE254" s="3"/>
      <c r="VBF254" s="3"/>
      <c r="VBG254" s="3"/>
      <c r="VBH254" s="3"/>
      <c r="VBI254" s="3"/>
      <c r="VBJ254" s="3"/>
      <c r="VBK254" s="3"/>
      <c r="VBL254" s="3"/>
      <c r="VBM254" s="3"/>
      <c r="VBN254" s="3"/>
      <c r="VBO254" s="3"/>
      <c r="VBP254" s="3"/>
      <c r="VBQ254" s="3"/>
      <c r="VBR254" s="3"/>
      <c r="VBS254" s="3"/>
      <c r="VBT254" s="3"/>
      <c r="VBU254" s="3"/>
      <c r="VBV254" s="3"/>
      <c r="VBW254" s="3"/>
      <c r="VBX254" s="3"/>
      <c r="VBY254" s="3"/>
      <c r="VBZ254" s="3"/>
      <c r="VCA254" s="3"/>
      <c r="VCB254" s="3"/>
      <c r="VCC254" s="3"/>
      <c r="VCD254" s="3"/>
      <c r="VCE254" s="3"/>
      <c r="VCF254" s="3"/>
      <c r="VCG254" s="3"/>
      <c r="VCH254" s="3"/>
      <c r="VCI254" s="3"/>
      <c r="VCJ254" s="3"/>
      <c r="VCK254" s="3"/>
      <c r="VCL254" s="3"/>
      <c r="VCM254" s="3"/>
      <c r="VCN254" s="3"/>
      <c r="VCO254" s="3"/>
      <c r="VCP254" s="3"/>
      <c r="VCQ254" s="3"/>
      <c r="VCR254" s="3"/>
      <c r="VCS254" s="3"/>
      <c r="VCT254" s="3"/>
      <c r="VCU254" s="3"/>
      <c r="VCV254" s="3"/>
      <c r="VCW254" s="3"/>
      <c r="VCX254" s="3"/>
      <c r="VCY254" s="3"/>
      <c r="VCZ254" s="3"/>
      <c r="VDA254" s="3"/>
      <c r="VDB254" s="3"/>
      <c r="VDC254" s="3"/>
      <c r="VDD254" s="3"/>
      <c r="VDE254" s="3"/>
      <c r="VDF254" s="3"/>
      <c r="VDG254" s="3"/>
      <c r="VDH254" s="3"/>
      <c r="VDI254" s="3"/>
      <c r="VDJ254" s="3"/>
      <c r="VDK254" s="3"/>
      <c r="VDL254" s="3"/>
      <c r="VDM254" s="3"/>
      <c r="VDN254" s="3"/>
      <c r="VDO254" s="3"/>
      <c r="VDP254" s="3"/>
      <c r="VDQ254" s="3"/>
      <c r="VDR254" s="3"/>
      <c r="VDS254" s="3"/>
      <c r="VDT254" s="3"/>
      <c r="VDU254" s="3"/>
      <c r="VDV254" s="3"/>
      <c r="VDW254" s="3"/>
      <c r="VDX254" s="3"/>
      <c r="VDY254" s="3"/>
      <c r="VDZ254" s="3"/>
      <c r="VEA254" s="3"/>
      <c r="VEB254" s="3"/>
      <c r="VEC254" s="3"/>
      <c r="VED254" s="3"/>
      <c r="VEE254" s="3"/>
      <c r="VEF254" s="3"/>
      <c r="VEG254" s="3"/>
      <c r="VEH254" s="3"/>
      <c r="VEI254" s="3"/>
      <c r="VEJ254" s="3"/>
      <c r="VEK254" s="3"/>
      <c r="VEL254" s="3"/>
      <c r="VEM254" s="3"/>
      <c r="VEN254" s="3"/>
      <c r="VEO254" s="3"/>
      <c r="VEP254" s="3"/>
      <c r="VEQ254" s="3"/>
      <c r="VER254" s="3"/>
      <c r="VES254" s="3"/>
      <c r="VET254" s="3"/>
      <c r="VEU254" s="3"/>
      <c r="VEV254" s="3"/>
      <c r="VEW254" s="3"/>
      <c r="VEX254" s="3"/>
      <c r="VEY254" s="3"/>
      <c r="VEZ254" s="3"/>
      <c r="VFA254" s="3"/>
      <c r="VFB254" s="3"/>
      <c r="VFC254" s="3"/>
      <c r="VFD254" s="3"/>
      <c r="VFE254" s="3"/>
      <c r="VFF254" s="3"/>
      <c r="VFG254" s="3"/>
      <c r="VFH254" s="3"/>
      <c r="VFI254" s="3"/>
      <c r="VFJ254" s="3"/>
      <c r="VFK254" s="3"/>
      <c r="VFL254" s="3"/>
      <c r="VFM254" s="3"/>
      <c r="VFN254" s="3"/>
      <c r="VFO254" s="3"/>
      <c r="VFP254" s="3"/>
      <c r="VFQ254" s="3"/>
      <c r="VFR254" s="3"/>
      <c r="VFS254" s="3"/>
      <c r="VFT254" s="3"/>
      <c r="VFU254" s="3"/>
      <c r="VFV254" s="3"/>
      <c r="VFW254" s="3"/>
      <c r="VFX254" s="3"/>
      <c r="VFY254" s="3"/>
      <c r="VFZ254" s="3"/>
      <c r="VGA254" s="3"/>
      <c r="VGB254" s="3"/>
      <c r="VGC254" s="3"/>
      <c r="VGD254" s="3"/>
      <c r="VGE254" s="3"/>
      <c r="VGF254" s="3"/>
      <c r="VGG254" s="3"/>
      <c r="VGH254" s="3"/>
      <c r="VGI254" s="3"/>
      <c r="VGJ254" s="3"/>
      <c r="VGK254" s="3"/>
      <c r="VGL254" s="3"/>
      <c r="VGM254" s="3"/>
      <c r="VGN254" s="3"/>
      <c r="VGO254" s="3"/>
      <c r="VGP254" s="3"/>
      <c r="VGQ254" s="3"/>
      <c r="VGR254" s="3"/>
      <c r="VGS254" s="3"/>
      <c r="VGT254" s="3"/>
      <c r="VGU254" s="3"/>
      <c r="VGV254" s="3"/>
      <c r="VGW254" s="3"/>
      <c r="VGX254" s="3"/>
      <c r="VGY254" s="3"/>
      <c r="VGZ254" s="3"/>
      <c r="VHA254" s="3"/>
      <c r="VHB254" s="3"/>
      <c r="VHC254" s="3"/>
      <c r="VHD254" s="3"/>
      <c r="VHE254" s="3"/>
      <c r="VHF254" s="3"/>
      <c r="VHG254" s="3"/>
      <c r="VHH254" s="3"/>
      <c r="VHI254" s="3"/>
      <c r="VHJ254" s="3"/>
      <c r="VHK254" s="3"/>
      <c r="VHL254" s="3"/>
      <c r="VHM254" s="3"/>
      <c r="VHN254" s="3"/>
      <c r="VHO254" s="3"/>
      <c r="VHP254" s="3"/>
      <c r="VHQ254" s="3"/>
      <c r="VHR254" s="3"/>
      <c r="VHS254" s="3"/>
      <c r="VHT254" s="3"/>
      <c r="VHU254" s="3"/>
      <c r="VHV254" s="3"/>
      <c r="VHW254" s="3"/>
      <c r="VHX254" s="3"/>
      <c r="VHY254" s="3"/>
      <c r="VHZ254" s="3"/>
      <c r="VIA254" s="3"/>
      <c r="VIB254" s="3"/>
      <c r="VIC254" s="3"/>
      <c r="VID254" s="3"/>
      <c r="VIE254" s="3"/>
      <c r="VIF254" s="3"/>
      <c r="VIG254" s="3"/>
      <c r="VIH254" s="3"/>
      <c r="VII254" s="3"/>
      <c r="VIJ254" s="3"/>
      <c r="VIK254" s="3"/>
      <c r="VIL254" s="3"/>
      <c r="VIM254" s="3"/>
      <c r="VIN254" s="3"/>
      <c r="VIO254" s="3"/>
      <c r="VIP254" s="3"/>
      <c r="VIQ254" s="3"/>
      <c r="VIR254" s="3"/>
      <c r="VIS254" s="3"/>
      <c r="VIT254" s="3"/>
      <c r="VIU254" s="3"/>
      <c r="VIV254" s="3"/>
      <c r="VIW254" s="3"/>
      <c r="VIX254" s="3"/>
      <c r="VIY254" s="3"/>
      <c r="VIZ254" s="3"/>
      <c r="VJA254" s="3"/>
      <c r="VJB254" s="3"/>
      <c r="VJC254" s="3"/>
      <c r="VJD254" s="3"/>
      <c r="VJE254" s="3"/>
      <c r="VJF254" s="3"/>
      <c r="VJG254" s="3"/>
      <c r="VJH254" s="3"/>
      <c r="VJI254" s="3"/>
      <c r="VJJ254" s="3"/>
      <c r="VJK254" s="3"/>
      <c r="VJL254" s="3"/>
      <c r="VJM254" s="3"/>
      <c r="VJN254" s="3"/>
      <c r="VJO254" s="3"/>
      <c r="VJP254" s="3"/>
      <c r="VJQ254" s="3"/>
      <c r="VJR254" s="3"/>
      <c r="VJS254" s="3"/>
      <c r="VJT254" s="3"/>
      <c r="VJU254" s="3"/>
      <c r="VJV254" s="3"/>
      <c r="VJW254" s="3"/>
      <c r="VJX254" s="3"/>
      <c r="VJY254" s="3"/>
      <c r="VJZ254" s="3"/>
      <c r="VKA254" s="3"/>
      <c r="VKB254" s="3"/>
      <c r="VKC254" s="3"/>
      <c r="VKD254" s="3"/>
      <c r="VKE254" s="3"/>
      <c r="VKF254" s="3"/>
      <c r="VKG254" s="3"/>
      <c r="VKH254" s="3"/>
      <c r="VKI254" s="3"/>
      <c r="VKJ254" s="3"/>
      <c r="VKK254" s="3"/>
      <c r="VKL254" s="3"/>
      <c r="VKM254" s="3"/>
      <c r="VKN254" s="3"/>
      <c r="VKO254" s="3"/>
      <c r="VKP254" s="3"/>
      <c r="VKQ254" s="3"/>
      <c r="VKR254" s="3"/>
      <c r="VKS254" s="3"/>
      <c r="VKT254" s="3"/>
      <c r="VKU254" s="3"/>
      <c r="VKV254" s="3"/>
      <c r="VKW254" s="3"/>
      <c r="VKX254" s="3"/>
      <c r="VKY254" s="3"/>
      <c r="VKZ254" s="3"/>
      <c r="VLA254" s="3"/>
      <c r="VLB254" s="3"/>
      <c r="VLC254" s="3"/>
      <c r="VLD254" s="3"/>
      <c r="VLE254" s="3"/>
      <c r="VLF254" s="3"/>
      <c r="VLG254" s="3"/>
      <c r="VLH254" s="3"/>
      <c r="VLI254" s="3"/>
      <c r="VLJ254" s="3"/>
      <c r="VLK254" s="3"/>
      <c r="VLL254" s="3"/>
      <c r="VLM254" s="3"/>
      <c r="VLN254" s="3"/>
      <c r="VLO254" s="3"/>
      <c r="VLP254" s="3"/>
      <c r="VLQ254" s="3"/>
      <c r="VLR254" s="3"/>
      <c r="VLS254" s="3"/>
      <c r="VLT254" s="3"/>
      <c r="VLU254" s="3"/>
      <c r="VLV254" s="3"/>
      <c r="VLW254" s="3"/>
      <c r="VLX254" s="3"/>
      <c r="VLY254" s="3"/>
      <c r="VLZ254" s="3"/>
      <c r="VMA254" s="3"/>
      <c r="VMB254" s="3"/>
      <c r="VMC254" s="3"/>
      <c r="VMD254" s="3"/>
      <c r="VME254" s="3"/>
      <c r="VMF254" s="3"/>
      <c r="VMG254" s="3"/>
      <c r="VMH254" s="3"/>
      <c r="VMI254" s="3"/>
      <c r="VMJ254" s="3"/>
      <c r="VMK254" s="3"/>
      <c r="VML254" s="3"/>
      <c r="VMM254" s="3"/>
      <c r="VMN254" s="3"/>
      <c r="VMO254" s="3"/>
      <c r="VMP254" s="3"/>
      <c r="VMQ254" s="3"/>
      <c r="VMR254" s="3"/>
      <c r="VMS254" s="3"/>
      <c r="VMT254" s="3"/>
      <c r="VMU254" s="3"/>
      <c r="VMV254" s="3"/>
      <c r="VMW254" s="3"/>
      <c r="VMX254" s="3"/>
      <c r="VMY254" s="3"/>
      <c r="VMZ254" s="3"/>
      <c r="VNA254" s="3"/>
      <c r="VNB254" s="3"/>
      <c r="VNC254" s="3"/>
      <c r="VND254" s="3"/>
      <c r="VNE254" s="3"/>
      <c r="VNF254" s="3"/>
      <c r="VNG254" s="3"/>
      <c r="VNH254" s="3"/>
      <c r="VNI254" s="3"/>
      <c r="VNJ254" s="3"/>
      <c r="VNK254" s="3"/>
      <c r="VNL254" s="3"/>
      <c r="VNM254" s="3"/>
      <c r="VNN254" s="3"/>
      <c r="VNO254" s="3"/>
      <c r="VNP254" s="3"/>
      <c r="VNQ254" s="3"/>
      <c r="VNR254" s="3"/>
      <c r="VNS254" s="3"/>
      <c r="VNT254" s="3"/>
      <c r="VNU254" s="3"/>
      <c r="VNV254" s="3"/>
      <c r="VNW254" s="3"/>
      <c r="VNX254" s="3"/>
      <c r="VNY254" s="3"/>
      <c r="VNZ254" s="3"/>
      <c r="VOA254" s="3"/>
      <c r="VOB254" s="3"/>
      <c r="VOC254" s="3"/>
      <c r="VOD254" s="3"/>
      <c r="VOE254" s="3"/>
      <c r="VOF254" s="3"/>
      <c r="VOG254" s="3"/>
      <c r="VOH254" s="3"/>
      <c r="VOI254" s="3"/>
      <c r="VOJ254" s="3"/>
      <c r="VOK254" s="3"/>
      <c r="VOL254" s="3"/>
      <c r="VOM254" s="3"/>
      <c r="VON254" s="3"/>
      <c r="VOO254" s="3"/>
      <c r="VOP254" s="3"/>
      <c r="VOQ254" s="3"/>
      <c r="VOR254" s="3"/>
      <c r="VOS254" s="3"/>
      <c r="VOT254" s="3"/>
      <c r="VOU254" s="3"/>
      <c r="VOV254" s="3"/>
      <c r="VOW254" s="3"/>
      <c r="VOX254" s="3"/>
      <c r="VOY254" s="3"/>
      <c r="VOZ254" s="3"/>
      <c r="VPA254" s="3"/>
      <c r="VPB254" s="3"/>
      <c r="VPC254" s="3"/>
      <c r="VPD254" s="3"/>
      <c r="VPE254" s="3"/>
      <c r="VPF254" s="3"/>
      <c r="VPG254" s="3"/>
      <c r="VPH254" s="3"/>
      <c r="VPI254" s="3"/>
      <c r="VPJ254" s="3"/>
      <c r="VPK254" s="3"/>
      <c r="VPL254" s="3"/>
      <c r="VPM254" s="3"/>
      <c r="VPN254" s="3"/>
      <c r="VPO254" s="3"/>
      <c r="VPP254" s="3"/>
      <c r="VPQ254" s="3"/>
      <c r="VPR254" s="3"/>
      <c r="VPS254" s="3"/>
      <c r="VPT254" s="3"/>
      <c r="VPU254" s="3"/>
      <c r="VPV254" s="3"/>
      <c r="VPW254" s="3"/>
      <c r="VPX254" s="3"/>
      <c r="VPY254" s="3"/>
      <c r="VPZ254" s="3"/>
      <c r="VQA254" s="3"/>
      <c r="VQB254" s="3"/>
      <c r="VQC254" s="3"/>
      <c r="VQD254" s="3"/>
      <c r="VQE254" s="3"/>
      <c r="VQF254" s="3"/>
      <c r="VQG254" s="3"/>
      <c r="VQH254" s="3"/>
      <c r="VQI254" s="3"/>
      <c r="VQJ254" s="3"/>
      <c r="VQK254" s="3"/>
      <c r="VQL254" s="3"/>
      <c r="VQM254" s="3"/>
      <c r="VQN254" s="3"/>
      <c r="VQO254" s="3"/>
      <c r="VQP254" s="3"/>
      <c r="VQQ254" s="3"/>
      <c r="VQR254" s="3"/>
      <c r="VQS254" s="3"/>
      <c r="VQT254" s="3"/>
      <c r="VQU254" s="3"/>
      <c r="VQV254" s="3"/>
      <c r="VQW254" s="3"/>
      <c r="VQX254" s="3"/>
      <c r="VQY254" s="3"/>
      <c r="VQZ254" s="3"/>
      <c r="VRA254" s="3"/>
      <c r="VRB254" s="3"/>
      <c r="VRC254" s="3"/>
      <c r="VRD254" s="3"/>
      <c r="VRE254" s="3"/>
      <c r="VRF254" s="3"/>
      <c r="VRG254" s="3"/>
      <c r="VRH254" s="3"/>
      <c r="VRI254" s="3"/>
      <c r="VRJ254" s="3"/>
      <c r="VRK254" s="3"/>
      <c r="VRL254" s="3"/>
      <c r="VRM254" s="3"/>
      <c r="VRN254" s="3"/>
      <c r="VRO254" s="3"/>
      <c r="VRP254" s="3"/>
      <c r="VRQ254" s="3"/>
      <c r="VRR254" s="3"/>
      <c r="VRS254" s="3"/>
      <c r="VRT254" s="3"/>
      <c r="VRU254" s="3"/>
      <c r="VRV254" s="3"/>
      <c r="VRW254" s="3"/>
      <c r="VRX254" s="3"/>
      <c r="VRY254" s="3"/>
      <c r="VRZ254" s="3"/>
      <c r="VSA254" s="3"/>
      <c r="VSB254" s="3"/>
      <c r="VSC254" s="3"/>
      <c r="VSD254" s="3"/>
      <c r="VSE254" s="3"/>
      <c r="VSF254" s="3"/>
      <c r="VSG254" s="3"/>
      <c r="VSH254" s="3"/>
      <c r="VSI254" s="3"/>
      <c r="VSJ254" s="3"/>
      <c r="VSK254" s="3"/>
      <c r="VSL254" s="3"/>
      <c r="VSM254" s="3"/>
      <c r="VSN254" s="3"/>
      <c r="VSO254" s="3"/>
      <c r="VSP254" s="3"/>
      <c r="VSQ254" s="3"/>
      <c r="VSR254" s="3"/>
      <c r="VSS254" s="3"/>
      <c r="VST254" s="3"/>
      <c r="VSU254" s="3"/>
      <c r="VSV254" s="3"/>
      <c r="VSW254" s="3"/>
      <c r="VSX254" s="3"/>
      <c r="VSY254" s="3"/>
      <c r="VSZ254" s="3"/>
      <c r="VTA254" s="3"/>
      <c r="VTB254" s="3"/>
      <c r="VTC254" s="3"/>
      <c r="VTD254" s="3"/>
      <c r="VTE254" s="3"/>
      <c r="VTF254" s="3"/>
      <c r="VTG254" s="3"/>
      <c r="VTH254" s="3"/>
      <c r="VTI254" s="3"/>
      <c r="VTJ254" s="3"/>
      <c r="VTK254" s="3"/>
      <c r="VTL254" s="3"/>
      <c r="VTM254" s="3"/>
      <c r="VTN254" s="3"/>
      <c r="VTO254" s="3"/>
      <c r="VTP254" s="3"/>
      <c r="VTQ254" s="3"/>
      <c r="VTR254" s="3"/>
      <c r="VTS254" s="3"/>
      <c r="VTT254" s="3"/>
      <c r="VTU254" s="3"/>
      <c r="VTV254" s="3"/>
      <c r="VTW254" s="3"/>
      <c r="VTX254" s="3"/>
      <c r="VTY254" s="3"/>
      <c r="VTZ254" s="3"/>
      <c r="VUA254" s="3"/>
      <c r="VUB254" s="3"/>
      <c r="VUC254" s="3"/>
      <c r="VUD254" s="3"/>
      <c r="VUE254" s="3"/>
      <c r="VUF254" s="3"/>
      <c r="VUG254" s="3"/>
      <c r="VUH254" s="3"/>
      <c r="VUI254" s="3"/>
      <c r="VUJ254" s="3"/>
      <c r="VUK254" s="3"/>
      <c r="VUL254" s="3"/>
      <c r="VUM254" s="3"/>
      <c r="VUN254" s="3"/>
      <c r="VUO254" s="3"/>
      <c r="VUP254" s="3"/>
      <c r="VUQ254" s="3"/>
      <c r="VUR254" s="3"/>
      <c r="VUS254" s="3"/>
      <c r="VUT254" s="3"/>
      <c r="VUU254" s="3"/>
      <c r="VUV254" s="3"/>
      <c r="VUW254" s="3"/>
      <c r="VUX254" s="3"/>
      <c r="VUY254" s="3"/>
      <c r="VUZ254" s="3"/>
      <c r="VVA254" s="3"/>
      <c r="VVB254" s="3"/>
      <c r="VVC254" s="3"/>
      <c r="VVD254" s="3"/>
      <c r="VVE254" s="3"/>
      <c r="VVF254" s="3"/>
      <c r="VVG254" s="3"/>
      <c r="VVH254" s="3"/>
      <c r="VVI254" s="3"/>
      <c r="VVJ254" s="3"/>
      <c r="VVK254" s="3"/>
      <c r="VVL254" s="3"/>
      <c r="VVM254" s="3"/>
      <c r="VVN254" s="3"/>
      <c r="VVO254" s="3"/>
      <c r="VVP254" s="3"/>
      <c r="VVQ254" s="3"/>
      <c r="VVR254" s="3"/>
      <c r="VVS254" s="3"/>
      <c r="VVT254" s="3"/>
      <c r="VVU254" s="3"/>
      <c r="VVV254" s="3"/>
      <c r="VVW254" s="3"/>
      <c r="VVX254" s="3"/>
      <c r="VVY254" s="3"/>
      <c r="VVZ254" s="3"/>
      <c r="VWA254" s="3"/>
      <c r="VWB254" s="3"/>
      <c r="VWC254" s="3"/>
      <c r="VWD254" s="3"/>
      <c r="VWE254" s="3"/>
      <c r="VWF254" s="3"/>
      <c r="VWG254" s="3"/>
      <c r="VWH254" s="3"/>
      <c r="VWI254" s="3"/>
      <c r="VWJ254" s="3"/>
      <c r="VWK254" s="3"/>
      <c r="VWL254" s="3"/>
      <c r="VWM254" s="3"/>
      <c r="VWN254" s="3"/>
      <c r="VWO254" s="3"/>
      <c r="VWP254" s="3"/>
      <c r="VWQ254" s="3"/>
      <c r="VWR254" s="3"/>
      <c r="VWS254" s="3"/>
      <c r="VWT254" s="3"/>
      <c r="VWU254" s="3"/>
      <c r="VWV254" s="3"/>
      <c r="VWW254" s="3"/>
      <c r="VWX254" s="3"/>
      <c r="VWY254" s="3"/>
      <c r="VWZ254" s="3"/>
      <c r="VXA254" s="3"/>
      <c r="VXB254" s="3"/>
      <c r="VXC254" s="3"/>
      <c r="VXD254" s="3"/>
      <c r="VXE254" s="3"/>
      <c r="VXF254" s="3"/>
      <c r="VXG254" s="3"/>
      <c r="VXH254" s="3"/>
      <c r="VXI254" s="3"/>
      <c r="VXJ254" s="3"/>
      <c r="VXK254" s="3"/>
      <c r="VXL254" s="3"/>
      <c r="VXM254" s="3"/>
      <c r="VXN254" s="3"/>
      <c r="VXO254" s="3"/>
      <c r="VXP254" s="3"/>
      <c r="VXQ254" s="3"/>
      <c r="VXR254" s="3"/>
      <c r="VXS254" s="3"/>
      <c r="VXT254" s="3"/>
      <c r="VXU254" s="3"/>
      <c r="VXV254" s="3"/>
      <c r="VXW254" s="3"/>
      <c r="VXX254" s="3"/>
      <c r="VXY254" s="3"/>
      <c r="VXZ254" s="3"/>
      <c r="VYA254" s="3"/>
      <c r="VYB254" s="3"/>
      <c r="VYC254" s="3"/>
      <c r="VYD254" s="3"/>
      <c r="VYE254" s="3"/>
      <c r="VYF254" s="3"/>
      <c r="VYG254" s="3"/>
      <c r="VYH254" s="3"/>
      <c r="VYI254" s="3"/>
      <c r="VYJ254" s="3"/>
      <c r="VYK254" s="3"/>
      <c r="VYL254" s="3"/>
      <c r="VYM254" s="3"/>
      <c r="VYN254" s="3"/>
      <c r="VYO254" s="3"/>
      <c r="VYP254" s="3"/>
      <c r="VYQ254" s="3"/>
      <c r="VYR254" s="3"/>
      <c r="VYS254" s="3"/>
      <c r="VYT254" s="3"/>
      <c r="VYU254" s="3"/>
      <c r="VYV254" s="3"/>
      <c r="VYW254" s="3"/>
      <c r="VYX254" s="3"/>
      <c r="VYY254" s="3"/>
      <c r="VYZ254" s="3"/>
      <c r="VZA254" s="3"/>
      <c r="VZB254" s="3"/>
      <c r="VZC254" s="3"/>
      <c r="VZD254" s="3"/>
      <c r="VZE254" s="3"/>
      <c r="VZF254" s="3"/>
      <c r="VZG254" s="3"/>
      <c r="VZH254" s="3"/>
      <c r="VZI254" s="3"/>
      <c r="VZJ254" s="3"/>
      <c r="VZK254" s="3"/>
      <c r="VZL254" s="3"/>
      <c r="VZM254" s="3"/>
      <c r="VZN254" s="3"/>
      <c r="VZO254" s="3"/>
      <c r="VZP254" s="3"/>
      <c r="VZQ254" s="3"/>
      <c r="VZR254" s="3"/>
      <c r="VZS254" s="3"/>
      <c r="VZT254" s="3"/>
      <c r="VZU254" s="3"/>
      <c r="VZV254" s="3"/>
      <c r="VZW254" s="3"/>
      <c r="VZX254" s="3"/>
      <c r="VZY254" s="3"/>
      <c r="VZZ254" s="3"/>
      <c r="WAA254" s="3"/>
      <c r="WAB254" s="3"/>
      <c r="WAC254" s="3"/>
      <c r="WAD254" s="3"/>
      <c r="WAE254" s="3"/>
      <c r="WAF254" s="3"/>
      <c r="WAG254" s="3"/>
      <c r="WAH254" s="3"/>
      <c r="WAI254" s="3"/>
      <c r="WAJ254" s="3"/>
      <c r="WAK254" s="3"/>
      <c r="WAL254" s="3"/>
      <c r="WAM254" s="3"/>
      <c r="WAN254" s="3"/>
      <c r="WAO254" s="3"/>
      <c r="WAP254" s="3"/>
      <c r="WAQ254" s="3"/>
      <c r="WAR254" s="3"/>
      <c r="WAS254" s="3"/>
      <c r="WAT254" s="3"/>
      <c r="WAU254" s="3"/>
      <c r="WAV254" s="3"/>
      <c r="WAW254" s="3"/>
      <c r="WAX254" s="3"/>
      <c r="WAY254" s="3"/>
      <c r="WAZ254" s="3"/>
      <c r="WBA254" s="3"/>
      <c r="WBB254" s="3"/>
      <c r="WBC254" s="3"/>
      <c r="WBD254" s="3"/>
      <c r="WBE254" s="3"/>
      <c r="WBF254" s="3"/>
      <c r="WBG254" s="3"/>
      <c r="WBH254" s="3"/>
      <c r="WBI254" s="3"/>
      <c r="WBJ254" s="3"/>
      <c r="WBK254" s="3"/>
      <c r="WBL254" s="3"/>
      <c r="WBM254" s="3"/>
      <c r="WBN254" s="3"/>
      <c r="WBO254" s="3"/>
      <c r="WBP254" s="3"/>
      <c r="WBQ254" s="3"/>
      <c r="WBR254" s="3"/>
      <c r="WBS254" s="3"/>
      <c r="WBT254" s="3"/>
      <c r="WBU254" s="3"/>
      <c r="WBV254" s="3"/>
      <c r="WBW254" s="3"/>
      <c r="WBX254" s="3"/>
      <c r="WBY254" s="3"/>
      <c r="WBZ254" s="3"/>
      <c r="WCA254" s="3"/>
      <c r="WCB254" s="3"/>
      <c r="WCC254" s="3"/>
      <c r="WCD254" s="3"/>
      <c r="WCE254" s="3"/>
      <c r="WCF254" s="3"/>
      <c r="WCG254" s="3"/>
      <c r="WCH254" s="3"/>
      <c r="WCI254" s="3"/>
      <c r="WCJ254" s="3"/>
      <c r="WCK254" s="3"/>
      <c r="WCL254" s="3"/>
      <c r="WCM254" s="3"/>
      <c r="WCN254" s="3"/>
      <c r="WCO254" s="3"/>
      <c r="WCP254" s="3"/>
      <c r="WCQ254" s="3"/>
      <c r="WCR254" s="3"/>
      <c r="WCS254" s="3"/>
      <c r="WCT254" s="3"/>
      <c r="WCU254" s="3"/>
      <c r="WCV254" s="3"/>
      <c r="WCW254" s="3"/>
      <c r="WCX254" s="3"/>
      <c r="WCY254" s="3"/>
      <c r="WCZ254" s="3"/>
      <c r="WDA254" s="3"/>
      <c r="WDB254" s="3"/>
      <c r="WDC254" s="3"/>
      <c r="WDD254" s="3"/>
      <c r="WDE254" s="3"/>
      <c r="WDF254" s="3"/>
      <c r="WDG254" s="3"/>
      <c r="WDH254" s="3"/>
      <c r="WDI254" s="3"/>
      <c r="WDJ254" s="3"/>
      <c r="WDK254" s="3"/>
      <c r="WDL254" s="3"/>
      <c r="WDM254" s="3"/>
      <c r="WDN254" s="3"/>
      <c r="WDO254" s="3"/>
      <c r="WDP254" s="3"/>
      <c r="WDQ254" s="3"/>
      <c r="WDR254" s="3"/>
      <c r="WDS254" s="3"/>
      <c r="WDT254" s="3"/>
      <c r="WDU254" s="3"/>
      <c r="WDV254" s="3"/>
      <c r="WDW254" s="3"/>
      <c r="WDX254" s="3"/>
      <c r="WDY254" s="3"/>
      <c r="WDZ254" s="3"/>
      <c r="WEA254" s="3"/>
      <c r="WEB254" s="3"/>
      <c r="WEC254" s="3"/>
      <c r="WED254" s="3"/>
      <c r="WEE254" s="3"/>
      <c r="WEF254" s="3"/>
      <c r="WEG254" s="3"/>
      <c r="WEH254" s="3"/>
      <c r="WEI254" s="3"/>
      <c r="WEJ254" s="3"/>
      <c r="WEK254" s="3"/>
      <c r="WEL254" s="3"/>
      <c r="WEM254" s="3"/>
      <c r="WEN254" s="3"/>
      <c r="WEO254" s="3"/>
      <c r="WEP254" s="3"/>
      <c r="WEQ254" s="3"/>
      <c r="WER254" s="3"/>
      <c r="WES254" s="3"/>
      <c r="WET254" s="3"/>
      <c r="WEU254" s="3"/>
      <c r="WEV254" s="3"/>
      <c r="WEW254" s="3"/>
      <c r="WEX254" s="3"/>
      <c r="WEY254" s="3"/>
      <c r="WEZ254" s="3"/>
      <c r="WFA254" s="3"/>
      <c r="WFB254" s="3"/>
      <c r="WFC254" s="3"/>
      <c r="WFD254" s="3"/>
      <c r="WFE254" s="3"/>
      <c r="WFF254" s="3"/>
      <c r="WFG254" s="3"/>
      <c r="WFH254" s="3"/>
      <c r="WFI254" s="3"/>
      <c r="WFJ254" s="3"/>
      <c r="WFK254" s="3"/>
      <c r="WFL254" s="3"/>
      <c r="WFM254" s="3"/>
      <c r="WFN254" s="3"/>
      <c r="WFO254" s="3"/>
      <c r="WFP254" s="3"/>
      <c r="WFQ254" s="3"/>
      <c r="WFR254" s="3"/>
      <c r="WFS254" s="3"/>
      <c r="WFT254" s="3"/>
      <c r="WFU254" s="3"/>
      <c r="WFV254" s="3"/>
      <c r="WFW254" s="3"/>
      <c r="WFX254" s="3"/>
      <c r="WFY254" s="3"/>
      <c r="WFZ254" s="3"/>
      <c r="WGA254" s="3"/>
      <c r="WGB254" s="3"/>
      <c r="WGC254" s="3"/>
      <c r="WGD254" s="3"/>
      <c r="WGE254" s="3"/>
      <c r="WGF254" s="3"/>
      <c r="WGG254" s="3"/>
      <c r="WGH254" s="3"/>
      <c r="WGI254" s="3"/>
      <c r="WGJ254" s="3"/>
      <c r="WGK254" s="3"/>
      <c r="WGL254" s="3"/>
      <c r="WGM254" s="3"/>
      <c r="WGN254" s="3"/>
      <c r="WGO254" s="3"/>
      <c r="WGP254" s="3"/>
      <c r="WGQ254" s="3"/>
      <c r="WGR254" s="3"/>
      <c r="WGS254" s="3"/>
      <c r="WGT254" s="3"/>
      <c r="WGU254" s="3"/>
      <c r="WGV254" s="3"/>
      <c r="WGW254" s="3"/>
      <c r="WGX254" s="3"/>
      <c r="WGY254" s="3"/>
      <c r="WGZ254" s="3"/>
      <c r="WHA254" s="3"/>
      <c r="WHB254" s="3"/>
      <c r="WHC254" s="3"/>
      <c r="WHD254" s="3"/>
      <c r="WHE254" s="3"/>
      <c r="WHF254" s="3"/>
      <c r="WHG254" s="3"/>
      <c r="WHH254" s="3"/>
      <c r="WHI254" s="3"/>
      <c r="WHJ254" s="3"/>
      <c r="WHK254" s="3"/>
      <c r="WHL254" s="3"/>
      <c r="WHM254" s="3"/>
      <c r="WHN254" s="3"/>
      <c r="WHO254" s="3"/>
      <c r="WHP254" s="3"/>
      <c r="WHQ254" s="3"/>
      <c r="WHR254" s="3"/>
      <c r="WHS254" s="3"/>
      <c r="WHT254" s="3"/>
      <c r="WHU254" s="3"/>
      <c r="WHV254" s="3"/>
      <c r="WHW254" s="3"/>
      <c r="WHX254" s="3"/>
      <c r="WHY254" s="3"/>
      <c r="WHZ254" s="3"/>
      <c r="WIA254" s="3"/>
      <c r="WIB254" s="3"/>
      <c r="WIC254" s="3"/>
      <c r="WID254" s="3"/>
      <c r="WIE254" s="3"/>
      <c r="WIF254" s="3"/>
      <c r="WIG254" s="3"/>
      <c r="WIH254" s="3"/>
      <c r="WII254" s="3"/>
      <c r="WIJ254" s="3"/>
      <c r="WIK254" s="3"/>
      <c r="WIL254" s="3"/>
      <c r="WIM254" s="3"/>
      <c r="WIN254" s="3"/>
      <c r="WIO254" s="3"/>
      <c r="WIP254" s="3"/>
      <c r="WIQ254" s="3"/>
      <c r="WIR254" s="3"/>
      <c r="WIS254" s="3"/>
      <c r="WIT254" s="3"/>
      <c r="WIU254" s="3"/>
      <c r="WIV254" s="3"/>
      <c r="WIW254" s="3"/>
      <c r="WIX254" s="3"/>
      <c r="WIY254" s="3"/>
      <c r="WIZ254" s="3"/>
      <c r="WJA254" s="3"/>
      <c r="WJB254" s="3"/>
      <c r="WJC254" s="3"/>
      <c r="WJD254" s="3"/>
      <c r="WJE254" s="3"/>
      <c r="WJF254" s="3"/>
      <c r="WJG254" s="3"/>
      <c r="WJH254" s="3"/>
      <c r="WJI254" s="3"/>
      <c r="WJJ254" s="3"/>
      <c r="WJK254" s="3"/>
      <c r="WJL254" s="3"/>
      <c r="WJM254" s="3"/>
      <c r="WJN254" s="3"/>
      <c r="WJO254" s="3"/>
      <c r="WJP254" s="3"/>
      <c r="WJQ254" s="3"/>
      <c r="WJR254" s="3"/>
      <c r="WJS254" s="3"/>
      <c r="WJT254" s="3"/>
      <c r="WJU254" s="3"/>
      <c r="WJV254" s="3"/>
      <c r="WJW254" s="3"/>
      <c r="WJX254" s="3"/>
      <c r="WJY254" s="3"/>
      <c r="WJZ254" s="3"/>
      <c r="WKA254" s="3"/>
      <c r="WKB254" s="3"/>
      <c r="WKC254" s="3"/>
      <c r="WKD254" s="3"/>
      <c r="WKE254" s="3"/>
      <c r="WKF254" s="3"/>
      <c r="WKG254" s="3"/>
      <c r="WKH254" s="3"/>
      <c r="WKI254" s="3"/>
      <c r="WKJ254" s="3"/>
      <c r="WKK254" s="3"/>
      <c r="WKL254" s="3"/>
      <c r="WKM254" s="3"/>
      <c r="WKN254" s="3"/>
      <c r="WKO254" s="3"/>
      <c r="WKP254" s="3"/>
      <c r="WKQ254" s="3"/>
      <c r="WKR254" s="3"/>
      <c r="WKS254" s="3"/>
      <c r="WKT254" s="3"/>
      <c r="WKU254" s="3"/>
      <c r="WKV254" s="3"/>
      <c r="WKW254" s="3"/>
      <c r="WKX254" s="3"/>
      <c r="WKY254" s="3"/>
      <c r="WKZ254" s="3"/>
      <c r="WLA254" s="3"/>
      <c r="WLB254" s="3"/>
      <c r="WLC254" s="3"/>
      <c r="WLD254" s="3"/>
      <c r="WLE254" s="3"/>
      <c r="WLF254" s="3"/>
      <c r="WLG254" s="3"/>
      <c r="WLH254" s="3"/>
      <c r="WLI254" s="3"/>
      <c r="WLJ254" s="3"/>
      <c r="WLK254" s="3"/>
      <c r="WLL254" s="3"/>
      <c r="WLM254" s="3"/>
      <c r="WLN254" s="3"/>
      <c r="WLO254" s="3"/>
      <c r="WLP254" s="3"/>
      <c r="WLQ254" s="3"/>
      <c r="WLR254" s="3"/>
      <c r="WLS254" s="3"/>
      <c r="WLT254" s="3"/>
      <c r="WLU254" s="3"/>
      <c r="WLV254" s="3"/>
      <c r="WLW254" s="3"/>
      <c r="WLX254" s="3"/>
      <c r="WLY254" s="3"/>
      <c r="WLZ254" s="3"/>
      <c r="WMA254" s="3"/>
      <c r="WMB254" s="3"/>
      <c r="WMC254" s="3"/>
      <c r="WMD254" s="3"/>
      <c r="WME254" s="3"/>
      <c r="WMF254" s="3"/>
      <c r="WMG254" s="3"/>
      <c r="WMH254" s="3"/>
      <c r="WMI254" s="3"/>
      <c r="WMJ254" s="3"/>
      <c r="WMK254" s="3"/>
      <c r="WML254" s="3"/>
      <c r="WMM254" s="3"/>
      <c r="WMN254" s="3"/>
      <c r="WMO254" s="3"/>
      <c r="WMP254" s="3"/>
      <c r="WMQ254" s="3"/>
      <c r="WMR254" s="3"/>
      <c r="WMS254" s="3"/>
      <c r="WMT254" s="3"/>
      <c r="WMU254" s="3"/>
      <c r="WMV254" s="3"/>
      <c r="WMW254" s="3"/>
      <c r="WMX254" s="3"/>
      <c r="WMY254" s="3"/>
      <c r="WMZ254" s="3"/>
      <c r="WNA254" s="3"/>
      <c r="WNB254" s="3"/>
      <c r="WNC254" s="3"/>
      <c r="WND254" s="3"/>
      <c r="WNE254" s="3"/>
      <c r="WNF254" s="3"/>
      <c r="WNG254" s="3"/>
      <c r="WNH254" s="3"/>
      <c r="WNI254" s="3"/>
      <c r="WNJ254" s="3"/>
      <c r="WNK254" s="3"/>
      <c r="WNL254" s="3"/>
      <c r="WNM254" s="3"/>
      <c r="WNN254" s="3"/>
      <c r="WNO254" s="3"/>
      <c r="WNP254" s="3"/>
      <c r="WNQ254" s="3"/>
      <c r="WNR254" s="3"/>
      <c r="WNS254" s="3"/>
      <c r="WNT254" s="3"/>
      <c r="WNU254" s="3"/>
      <c r="WNV254" s="3"/>
      <c r="WNW254" s="3"/>
      <c r="WNX254" s="3"/>
      <c r="WNY254" s="3"/>
      <c r="WNZ254" s="3"/>
      <c r="WOA254" s="3"/>
      <c r="WOB254" s="3"/>
      <c r="WOC254" s="3"/>
      <c r="WOD254" s="3"/>
      <c r="WOE254" s="3"/>
      <c r="WOF254" s="3"/>
      <c r="WOG254" s="3"/>
      <c r="WOH254" s="3"/>
      <c r="WOI254" s="3"/>
      <c r="WOJ254" s="3"/>
      <c r="WOK254" s="3"/>
      <c r="WOL254" s="3"/>
      <c r="WOM254" s="3"/>
      <c r="WON254" s="3"/>
      <c r="WOO254" s="3"/>
      <c r="WOP254" s="3"/>
      <c r="WOQ254" s="3"/>
      <c r="WOR254" s="3"/>
      <c r="WOS254" s="3"/>
      <c r="WOT254" s="3"/>
      <c r="WOU254" s="3"/>
      <c r="WOV254" s="3"/>
      <c r="WOW254" s="3"/>
      <c r="WOX254" s="3"/>
      <c r="WOY254" s="3"/>
      <c r="WOZ254" s="3"/>
      <c r="WPA254" s="3"/>
      <c r="WPB254" s="3"/>
      <c r="WPC254" s="3"/>
      <c r="WPD254" s="3"/>
      <c r="WPE254" s="3"/>
      <c r="WPF254" s="3"/>
      <c r="WPG254" s="3"/>
      <c r="WPH254" s="3"/>
      <c r="WPI254" s="3"/>
      <c r="WPJ254" s="3"/>
      <c r="WPK254" s="3"/>
      <c r="WPL254" s="3"/>
      <c r="WPM254" s="3"/>
      <c r="WPN254" s="3"/>
      <c r="WPO254" s="3"/>
      <c r="WPP254" s="3"/>
      <c r="WPQ254" s="3"/>
      <c r="WPR254" s="3"/>
      <c r="WPS254" s="3"/>
      <c r="WPT254" s="3"/>
      <c r="WPU254" s="3"/>
      <c r="WPV254" s="3"/>
      <c r="WPW254" s="3"/>
      <c r="WPX254" s="3"/>
      <c r="WPY254" s="3"/>
      <c r="WPZ254" s="3"/>
      <c r="WQA254" s="3"/>
      <c r="WQB254" s="3"/>
      <c r="WQC254" s="3"/>
      <c r="WQD254" s="3"/>
      <c r="WQE254" s="3"/>
      <c r="WQF254" s="3"/>
      <c r="WQG254" s="3"/>
      <c r="WQH254" s="3"/>
      <c r="WQI254" s="3"/>
      <c r="WQJ254" s="3"/>
      <c r="WQK254" s="3"/>
      <c r="WQL254" s="3"/>
      <c r="WQM254" s="3"/>
      <c r="WQN254" s="3"/>
      <c r="WQO254" s="3"/>
      <c r="WQP254" s="3"/>
      <c r="WQQ254" s="3"/>
      <c r="WQR254" s="3"/>
      <c r="WQS254" s="3"/>
      <c r="WQT254" s="3"/>
      <c r="WQU254" s="3"/>
      <c r="WQV254" s="3"/>
      <c r="WQW254" s="3"/>
      <c r="WQX254" s="3"/>
      <c r="WQY254" s="3"/>
      <c r="WQZ254" s="3"/>
      <c r="WRA254" s="3"/>
      <c r="WRB254" s="3"/>
      <c r="WRC254" s="3"/>
      <c r="WRD254" s="3"/>
      <c r="WRE254" s="3"/>
      <c r="WRF254" s="3"/>
      <c r="WRG254" s="3"/>
      <c r="WRH254" s="3"/>
      <c r="WRI254" s="3"/>
      <c r="WRJ254" s="3"/>
      <c r="WRK254" s="3"/>
      <c r="WRL254" s="3"/>
      <c r="WRM254" s="3"/>
      <c r="WRN254" s="3"/>
      <c r="WRO254" s="3"/>
      <c r="WRP254" s="3"/>
      <c r="WRQ254" s="3"/>
      <c r="WRR254" s="3"/>
      <c r="WRS254" s="3"/>
      <c r="WRT254" s="3"/>
      <c r="WRU254" s="3"/>
      <c r="WRV254" s="3"/>
      <c r="WRW254" s="3"/>
      <c r="WRX254" s="3"/>
      <c r="WRY254" s="3"/>
      <c r="WRZ254" s="3"/>
      <c r="WSA254" s="3"/>
      <c r="WSB254" s="3"/>
      <c r="WSC254" s="3"/>
      <c r="WSD254" s="3"/>
      <c r="WSE254" s="3"/>
      <c r="WSF254" s="3"/>
      <c r="WSG254" s="3"/>
      <c r="WSH254" s="3"/>
      <c r="WSI254" s="3"/>
      <c r="WSJ254" s="3"/>
      <c r="WSK254" s="3"/>
      <c r="WSL254" s="3"/>
      <c r="WSM254" s="3"/>
      <c r="WSN254" s="3"/>
      <c r="WSO254" s="3"/>
      <c r="WSP254" s="3"/>
      <c r="WSQ254" s="3"/>
      <c r="WSR254" s="3"/>
      <c r="WSS254" s="3"/>
      <c r="WST254" s="3"/>
      <c r="WSU254" s="3"/>
      <c r="WSV254" s="3"/>
      <c r="WSW254" s="3"/>
      <c r="WSX254" s="3"/>
      <c r="WSY254" s="3"/>
      <c r="WSZ254" s="3"/>
      <c r="WTA254" s="3"/>
      <c r="WTB254" s="3"/>
      <c r="WTC254" s="3"/>
      <c r="WTD254" s="3"/>
      <c r="WTE254" s="3"/>
      <c r="WTF254" s="3"/>
      <c r="WTG254" s="3"/>
      <c r="WTH254" s="3"/>
      <c r="WTI254" s="3"/>
      <c r="WTJ254" s="3"/>
      <c r="WTK254" s="3"/>
      <c r="WTL254" s="3"/>
      <c r="WTM254" s="3"/>
      <c r="WTN254" s="3"/>
      <c r="WTO254" s="3"/>
      <c r="WTP254" s="3"/>
      <c r="WTQ254" s="3"/>
      <c r="WTR254" s="3"/>
      <c r="WTS254" s="3"/>
      <c r="WTT254" s="3"/>
      <c r="WTU254" s="3"/>
      <c r="WTV254" s="3"/>
      <c r="WTW254" s="3"/>
      <c r="WTX254" s="3"/>
      <c r="WTY254" s="3"/>
      <c r="WTZ254" s="3"/>
      <c r="WUA254" s="3"/>
      <c r="WUB254" s="3"/>
      <c r="WUC254" s="3"/>
      <c r="WUD254" s="3"/>
      <c r="WUE254" s="3"/>
      <c r="WUF254" s="3"/>
      <c r="WUG254" s="3"/>
      <c r="WUH254" s="3"/>
      <c r="WUI254" s="3"/>
      <c r="WUJ254" s="3"/>
      <c r="WUK254" s="3"/>
      <c r="WUL254" s="3"/>
      <c r="WUM254" s="3"/>
      <c r="WUN254" s="3"/>
      <c r="WUO254" s="3"/>
      <c r="WUP254" s="3"/>
      <c r="WUQ254" s="3"/>
      <c r="WUR254" s="3"/>
      <c r="WUS254" s="3"/>
      <c r="WUT254" s="3"/>
      <c r="WUU254" s="3"/>
      <c r="WUV254" s="3"/>
      <c r="WUW254" s="3"/>
      <c r="WUX254" s="3"/>
      <c r="WUY254" s="3"/>
      <c r="WUZ254" s="3"/>
      <c r="WVA254" s="3"/>
      <c r="WVB254" s="3"/>
      <c r="WVC254" s="3"/>
      <c r="WVD254" s="3"/>
      <c r="WVE254" s="3"/>
      <c r="WVF254" s="3"/>
      <c r="WVG254" s="3"/>
      <c r="WVH254" s="3"/>
      <c r="WVI254" s="3"/>
      <c r="WVJ254" s="3"/>
      <c r="WVK254" s="3"/>
      <c r="WVL254" s="3"/>
      <c r="WVM254" s="3"/>
      <c r="WVN254" s="3"/>
      <c r="WVO254" s="3"/>
      <c r="WVP254" s="3"/>
      <c r="WVQ254" s="3"/>
      <c r="WVR254" s="3"/>
      <c r="WVS254" s="3"/>
      <c r="WVT254" s="3"/>
      <c r="WVU254" s="3"/>
      <c r="WVV254" s="3"/>
      <c r="WVW254" s="3"/>
      <c r="WVX254" s="3"/>
      <c r="WVY254" s="3"/>
      <c r="WVZ254" s="3"/>
      <c r="WWA254" s="3"/>
      <c r="WWB254" s="3"/>
      <c r="WWC254" s="3"/>
      <c r="WWD254" s="3"/>
      <c r="WWE254" s="3"/>
      <c r="WWF254" s="3"/>
      <c r="WWG254" s="3"/>
      <c r="WWH254" s="3"/>
      <c r="WWI254" s="3"/>
      <c r="WWJ254" s="3"/>
      <c r="WWK254" s="3"/>
      <c r="WWL254" s="3"/>
      <c r="WWM254" s="3"/>
      <c r="WWN254" s="3"/>
      <c r="WWO254" s="3"/>
      <c r="WWP254" s="3"/>
      <c r="WWQ254" s="3"/>
      <c r="WWR254" s="3"/>
      <c r="WWS254" s="3"/>
      <c r="WWT254" s="3"/>
      <c r="WWU254" s="3"/>
      <c r="WWV254" s="3"/>
      <c r="WWW254" s="3"/>
      <c r="WWX254" s="3"/>
      <c r="WWY254" s="3"/>
      <c r="WWZ254" s="3"/>
      <c r="WXA254" s="3"/>
      <c r="WXB254" s="3"/>
      <c r="WXC254" s="3"/>
      <c r="WXD254" s="3"/>
      <c r="WXE254" s="3"/>
      <c r="WXF254" s="3"/>
      <c r="WXG254" s="3"/>
      <c r="WXH254" s="3"/>
      <c r="WXI254" s="3"/>
      <c r="WXJ254" s="3"/>
      <c r="WXK254" s="3"/>
      <c r="WXL254" s="3"/>
      <c r="WXM254" s="3"/>
      <c r="WXN254" s="3"/>
      <c r="WXO254" s="3"/>
      <c r="WXP254" s="3"/>
      <c r="WXQ254" s="3"/>
      <c r="WXR254" s="3"/>
      <c r="WXS254" s="3"/>
      <c r="WXT254" s="3"/>
      <c r="WXU254" s="3"/>
      <c r="WXV254" s="3"/>
      <c r="WXW254" s="3"/>
      <c r="WXX254" s="3"/>
      <c r="WXY254" s="3"/>
      <c r="WXZ254" s="3"/>
      <c r="WYA254" s="3"/>
      <c r="WYB254" s="3"/>
      <c r="WYC254" s="3"/>
      <c r="WYD254" s="3"/>
      <c r="WYE254" s="3"/>
      <c r="WYF254" s="3"/>
      <c r="WYG254" s="3"/>
      <c r="WYH254" s="3"/>
      <c r="WYI254" s="3"/>
      <c r="WYJ254" s="3"/>
      <c r="WYK254" s="3"/>
      <c r="WYL254" s="3"/>
      <c r="WYM254" s="3"/>
      <c r="WYN254" s="3"/>
      <c r="WYO254" s="3"/>
      <c r="WYP254" s="3"/>
      <c r="WYQ254" s="3"/>
      <c r="WYR254" s="3"/>
      <c r="WYS254" s="3"/>
      <c r="WYT254" s="3"/>
      <c r="WYU254" s="3"/>
      <c r="WYV254" s="3"/>
      <c r="WYW254" s="3"/>
      <c r="WYX254" s="3"/>
      <c r="WYY254" s="3"/>
      <c r="WYZ254" s="3"/>
      <c r="WZA254" s="3"/>
      <c r="WZB254" s="3"/>
      <c r="WZC254" s="3"/>
      <c r="WZD254" s="3"/>
      <c r="WZE254" s="3"/>
      <c r="WZF254" s="3"/>
      <c r="WZG254" s="3"/>
      <c r="WZH254" s="3"/>
      <c r="WZI254" s="3"/>
      <c r="WZJ254" s="3"/>
      <c r="WZK254" s="3"/>
      <c r="WZL254" s="3"/>
      <c r="WZM254" s="3"/>
      <c r="WZN254" s="3"/>
      <c r="WZO254" s="3"/>
      <c r="WZP254" s="3"/>
      <c r="WZQ254" s="3"/>
      <c r="WZR254" s="3"/>
      <c r="WZS254" s="3"/>
      <c r="WZT254" s="3"/>
      <c r="WZU254" s="3"/>
      <c r="WZV254" s="3"/>
      <c r="WZW254" s="3"/>
      <c r="WZX254" s="3"/>
      <c r="WZY254" s="3"/>
      <c r="WZZ254" s="3"/>
      <c r="XAA254" s="3"/>
      <c r="XAB254" s="3"/>
      <c r="XAC254" s="3"/>
      <c r="XAD254" s="3"/>
      <c r="XAE254" s="3"/>
      <c r="XAF254" s="3"/>
      <c r="XAG254" s="3"/>
      <c r="XAH254" s="3"/>
      <c r="XAI254" s="3"/>
      <c r="XAJ254" s="3"/>
      <c r="XAK254" s="3"/>
      <c r="XAL254" s="3"/>
      <c r="XAM254" s="3"/>
      <c r="XAN254" s="3"/>
      <c r="XAO254" s="3"/>
      <c r="XAP254" s="3"/>
      <c r="XAQ254" s="3"/>
      <c r="XAR254" s="3"/>
      <c r="XAS254" s="3"/>
      <c r="XAT254" s="3"/>
      <c r="XAU254" s="3"/>
      <c r="XAV254" s="3"/>
      <c r="XAW254" s="3"/>
      <c r="XAX254" s="3"/>
      <c r="XAY254" s="3"/>
      <c r="XAZ254" s="3"/>
      <c r="XBA254" s="3"/>
      <c r="XBB254" s="3"/>
      <c r="XBC254" s="3"/>
      <c r="XBD254" s="3"/>
      <c r="XBE254" s="3"/>
      <c r="XBF254" s="3"/>
      <c r="XBG254" s="3"/>
      <c r="XBH254" s="3"/>
      <c r="XBI254" s="3"/>
      <c r="XBJ254" s="3"/>
      <c r="XBK254" s="3"/>
      <c r="XBL254" s="3"/>
      <c r="XBM254" s="3"/>
      <c r="XBN254" s="3"/>
      <c r="XBO254" s="3"/>
      <c r="XBP254" s="3"/>
      <c r="XBQ254" s="3"/>
      <c r="XBR254" s="3"/>
      <c r="XBS254" s="3"/>
      <c r="XBT254" s="3"/>
      <c r="XBU254" s="3"/>
      <c r="XBV254" s="3"/>
      <c r="XBW254" s="3"/>
      <c r="XBX254" s="3"/>
      <c r="XBY254" s="3"/>
      <c r="XBZ254" s="3"/>
      <c r="XCA254" s="3"/>
      <c r="XCB254" s="3"/>
      <c r="XCC254" s="3"/>
      <c r="XCD254" s="3"/>
      <c r="XCE254" s="3"/>
      <c r="XCF254" s="3"/>
      <c r="XCG254" s="3"/>
      <c r="XCH254" s="3"/>
      <c r="XCI254" s="3"/>
      <c r="XCJ254" s="3"/>
      <c r="XCK254" s="3"/>
      <c r="XCL254" s="3"/>
      <c r="XCM254" s="3"/>
      <c r="XCN254" s="3"/>
      <c r="XCO254" s="3"/>
      <c r="XCP254" s="3"/>
      <c r="XCQ254" s="3"/>
      <c r="XCR254" s="3"/>
      <c r="XCS254" s="3"/>
      <c r="XCT254" s="3"/>
      <c r="XCU254" s="3"/>
      <c r="XCV254" s="3"/>
      <c r="XCW254" s="3"/>
      <c r="XCX254" s="3"/>
      <c r="XCY254" s="3"/>
      <c r="XCZ254" s="3"/>
      <c r="XDA254" s="3"/>
      <c r="XDB254" s="3"/>
      <c r="XDC254" s="3"/>
      <c r="XDD254" s="3"/>
      <c r="XDE254" s="3"/>
      <c r="XDF254" s="3"/>
      <c r="XDG254" s="3"/>
      <c r="XDH254" s="3"/>
      <c r="XDI254" s="3"/>
      <c r="XDJ254" s="3"/>
    </row>
    <row r="256" spans="1:16338" x14ac:dyDescent="0.25">
      <c r="D256" s="126"/>
    </row>
    <row r="257" spans="2:18" ht="30" x14ac:dyDescent="0.4">
      <c r="B257" s="22" t="s">
        <v>140</v>
      </c>
    </row>
    <row r="258" spans="2:18" x14ac:dyDescent="0.25">
      <c r="C258" s="15"/>
      <c r="Q258" s="101"/>
      <c r="R258" s="101"/>
    </row>
    <row r="259" spans="2:18" x14ac:dyDescent="0.25">
      <c r="B259" s="15" t="s">
        <v>191</v>
      </c>
      <c r="C259" s="134"/>
      <c r="D259" s="68">
        <f>-L240</f>
        <v>-18.35917104</v>
      </c>
      <c r="Q259" s="52"/>
      <c r="R259" s="135"/>
    </row>
    <row r="260" spans="2:18" x14ac:dyDescent="0.25">
      <c r="B260" s="15" t="s">
        <v>192</v>
      </c>
      <c r="D260" s="68">
        <f>-L204</f>
        <v>0</v>
      </c>
    </row>
    <row r="261" spans="2:18" x14ac:dyDescent="0.25">
      <c r="B261" s="15" t="s">
        <v>193</v>
      </c>
      <c r="C261" s="136"/>
      <c r="D261" s="68">
        <f>-M204</f>
        <v>0</v>
      </c>
      <c r="F261" s="40"/>
      <c r="Q261" s="52"/>
      <c r="R261" s="135"/>
    </row>
    <row r="262" spans="2:18" x14ac:dyDescent="0.25">
      <c r="B262" s="15" t="s">
        <v>194</v>
      </c>
      <c r="C262" s="137"/>
      <c r="D262" s="68">
        <f>-N204</f>
        <v>0</v>
      </c>
      <c r="Q262" s="52"/>
    </row>
    <row r="263" spans="2:18" x14ac:dyDescent="0.25">
      <c r="B263" s="15" t="s">
        <v>195</v>
      </c>
      <c r="C263" s="134"/>
      <c r="D263" s="68">
        <f>-O204</f>
        <v>0</v>
      </c>
      <c r="L263" s="40"/>
    </row>
    <row r="264" spans="2:18" x14ac:dyDescent="0.25">
      <c r="B264" s="15" t="s">
        <v>217</v>
      </c>
      <c r="C264" s="134"/>
      <c r="D264" s="68">
        <f>-P204+12*P93-P241-P242+P243</f>
        <v>153.03750825464525</v>
      </c>
      <c r="L264" s="52"/>
    </row>
    <row r="265" spans="2:18" x14ac:dyDescent="0.25">
      <c r="C265" s="138"/>
    </row>
    <row r="266" spans="2:18" x14ac:dyDescent="0.25">
      <c r="B266" s="49" t="s">
        <v>196</v>
      </c>
      <c r="C266" s="134"/>
      <c r="D266" s="147">
        <f>+IRR(D259:D264)</f>
        <v>0.52823085416083648</v>
      </c>
    </row>
    <row r="267" spans="2:18" x14ac:dyDescent="0.25">
      <c r="C267" s="134"/>
    </row>
    <row r="269" spans="2:18" x14ac:dyDescent="0.25">
      <c r="E269" s="101"/>
      <c r="J269" s="40"/>
      <c r="K269" s="40"/>
      <c r="L269" s="40"/>
      <c r="M269" s="40"/>
      <c r="N269" s="40"/>
      <c r="O269" s="40"/>
      <c r="P269" s="40"/>
      <c r="Q269" s="52"/>
    </row>
    <row r="271" spans="2:18" x14ac:dyDescent="0.25">
      <c r="I271" s="101"/>
      <c r="J271" s="101"/>
      <c r="K271" s="101"/>
      <c r="L271" s="101"/>
      <c r="M271" s="101"/>
    </row>
    <row r="274" spans="2:6" ht="30" x14ac:dyDescent="0.4">
      <c r="B274" s="22"/>
      <c r="C274" s="22"/>
      <c r="D274" s="22"/>
      <c r="E274" s="22"/>
      <c r="F274" s="22"/>
    </row>
  </sheetData>
  <hyperlinks>
    <hyperlink ref="K35" r:id="rId1" xr:uid="{5EF056CF-22A1-48AF-95F2-4935120CE9A8}"/>
  </hyperlinks>
  <pageMargins left="0.7" right="0.7" top="0.75" bottom="0.75" header="0.3" footer="0.3"/>
  <pageSetup paperSize="9" orientation="portrait" r:id="rId2"/>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234A0-B49C-44A5-9A1A-D37B5C32CF93}">
  <dimension ref="B14:V120"/>
  <sheetViews>
    <sheetView zoomScale="70" zoomScaleNormal="70" workbookViewId="0">
      <selection activeCell="G24" sqref="G24"/>
    </sheetView>
  </sheetViews>
  <sheetFormatPr defaultColWidth="10.5703125" defaultRowHeight="15" x14ac:dyDescent="0.25"/>
  <cols>
    <col min="1" max="1" width="10.5703125" style="1"/>
    <col min="2" max="2" width="49.5703125" style="4" customWidth="1"/>
    <col min="3" max="10" width="20.5703125" style="1" customWidth="1"/>
    <col min="11" max="16384" width="10.5703125" style="1"/>
  </cols>
  <sheetData>
    <row r="14" spans="2:2" s="3" customFormat="1" x14ac:dyDescent="0.25">
      <c r="B14" s="96"/>
    </row>
    <row r="17" spans="2:8" ht="30" x14ac:dyDescent="0.4">
      <c r="B17" s="97" t="s">
        <v>142</v>
      </c>
    </row>
    <row r="19" spans="2:8" ht="22.5" x14ac:dyDescent="0.3">
      <c r="B19" s="98" t="s">
        <v>64</v>
      </c>
      <c r="D19" s="124"/>
    </row>
    <row r="20" spans="2:8" ht="30" x14ac:dyDescent="0.4">
      <c r="B20" s="97"/>
      <c r="C20" s="99">
        <v>2025</v>
      </c>
      <c r="D20" s="99">
        <v>2025</v>
      </c>
      <c r="E20" s="99">
        <v>2025</v>
      </c>
      <c r="F20" s="99">
        <v>2025</v>
      </c>
      <c r="G20" s="99">
        <v>2025</v>
      </c>
    </row>
    <row r="21" spans="2:8" x14ac:dyDescent="0.25">
      <c r="C21" s="5" t="s">
        <v>201</v>
      </c>
      <c r="D21" s="5" t="s">
        <v>206</v>
      </c>
      <c r="E21" s="5" t="s">
        <v>212</v>
      </c>
      <c r="F21" s="5" t="s">
        <v>211</v>
      </c>
      <c r="G21" s="5" t="s">
        <v>207</v>
      </c>
    </row>
    <row r="22" spans="2:8" x14ac:dyDescent="0.25">
      <c r="B22" s="100" t="s">
        <v>65</v>
      </c>
      <c r="C22" s="133">
        <v>32.369999999999997</v>
      </c>
      <c r="D22" s="152">
        <f>33.68/100</f>
        <v>0.33679999999999999</v>
      </c>
      <c r="E22" s="152">
        <v>2.3540000000000001</v>
      </c>
      <c r="F22" s="155">
        <v>66.02</v>
      </c>
      <c r="G22" s="152">
        <v>1.36</v>
      </c>
      <c r="H22" s="162"/>
    </row>
    <row r="23" spans="2:8" x14ac:dyDescent="0.25">
      <c r="B23" s="164" t="s">
        <v>66</v>
      </c>
      <c r="C23" s="133">
        <v>25.7</v>
      </c>
      <c r="D23" s="152">
        <v>0.31879999999999997</v>
      </c>
      <c r="E23" s="152">
        <v>1.1725000000000001</v>
      </c>
      <c r="F23" s="155">
        <v>66.260000000000005</v>
      </c>
      <c r="G23" s="152">
        <v>0.90069999999999995</v>
      </c>
    </row>
    <row r="24" spans="2:8" x14ac:dyDescent="0.25">
      <c r="B24" s="100" t="s">
        <v>52</v>
      </c>
      <c r="C24" s="125">
        <v>175.2</v>
      </c>
      <c r="D24" s="125">
        <v>1590.2</v>
      </c>
      <c r="E24" s="125">
        <v>312.322</v>
      </c>
      <c r="F24" s="125">
        <v>51.777999999999999</v>
      </c>
      <c r="G24" s="125">
        <v>76.431698999999995</v>
      </c>
    </row>
    <row r="25" spans="2:8" x14ac:dyDescent="0.25">
      <c r="B25" s="100" t="s">
        <v>67</v>
      </c>
      <c r="C25" s="133">
        <f>+C22*C24</f>
        <v>5671.2239999999993</v>
      </c>
      <c r="D25" s="152">
        <f>+D22*D24</f>
        <v>535.57935999999995</v>
      </c>
      <c r="E25" s="152">
        <f t="shared" ref="E25:G25" si="0">+E22*E24</f>
        <v>735.20598800000005</v>
      </c>
      <c r="F25" s="155">
        <f t="shared" si="0"/>
        <v>3418.3835599999998</v>
      </c>
      <c r="G25" s="152">
        <f t="shared" si="0"/>
        <v>103.94711064000001</v>
      </c>
    </row>
    <row r="26" spans="2:8" x14ac:dyDescent="0.25">
      <c r="B26" s="164" t="s">
        <v>218</v>
      </c>
      <c r="C26" s="133">
        <f>+C24*C23</f>
        <v>4502.6399999999994</v>
      </c>
      <c r="D26" s="152">
        <f t="shared" ref="D26:G26" si="1">+D24*D23</f>
        <v>506.95576</v>
      </c>
      <c r="E26" s="152">
        <f t="shared" si="1"/>
        <v>366.19754500000005</v>
      </c>
      <c r="F26" s="155">
        <f t="shared" si="1"/>
        <v>3430.8102800000001</v>
      </c>
      <c r="G26" s="152">
        <f t="shared" si="1"/>
        <v>68.842031289299996</v>
      </c>
    </row>
    <row r="27" spans="2:8" x14ac:dyDescent="0.25">
      <c r="B27" s="100" t="s">
        <v>32</v>
      </c>
      <c r="C27" s="133">
        <v>1504</v>
      </c>
      <c r="D27" s="152">
        <v>143.69999999999999</v>
      </c>
      <c r="E27" s="152">
        <f>-31.376+32.777+99.477</f>
        <v>100.878</v>
      </c>
      <c r="F27" s="155">
        <f>394.736+131.762+38.573-1006.964-36.388</f>
        <v>-478.28100000000001</v>
      </c>
      <c r="G27" s="152">
        <v>19.899999999999999</v>
      </c>
    </row>
    <row r="28" spans="2:8" x14ac:dyDescent="0.25">
      <c r="B28" s="100" t="s">
        <v>68</v>
      </c>
      <c r="C28" s="133">
        <v>3</v>
      </c>
      <c r="D28" s="152">
        <v>0</v>
      </c>
      <c r="E28" s="152">
        <v>0</v>
      </c>
      <c r="F28" s="155">
        <v>0</v>
      </c>
      <c r="G28" s="152">
        <v>0</v>
      </c>
    </row>
    <row r="29" spans="2:8" x14ac:dyDescent="0.25">
      <c r="B29" s="100" t="s">
        <v>69</v>
      </c>
      <c r="C29" s="133">
        <v>1</v>
      </c>
      <c r="D29" s="152">
        <v>0</v>
      </c>
      <c r="E29" s="152">
        <v>0</v>
      </c>
      <c r="F29" s="155">
        <v>5.6829999999999998</v>
      </c>
      <c r="G29" s="152">
        <v>0</v>
      </c>
    </row>
    <row r="30" spans="2:8" x14ac:dyDescent="0.25">
      <c r="B30" s="100" t="s">
        <v>70</v>
      </c>
      <c r="C30" s="133">
        <f>+C25+C27-C28+C29</f>
        <v>7173.2239999999993</v>
      </c>
      <c r="D30" s="152">
        <f>+D25+D27-D28+D29</f>
        <v>679.27936</v>
      </c>
      <c r="E30" s="152">
        <f t="shared" ref="E30:G30" si="2">+E25+E27-E28+E29</f>
        <v>836.08398800000009</v>
      </c>
      <c r="F30" s="155">
        <f t="shared" si="2"/>
        <v>2945.7855599999998</v>
      </c>
      <c r="G30" s="152">
        <f t="shared" si="2"/>
        <v>123.84711064000001</v>
      </c>
    </row>
    <row r="31" spans="2:8" x14ac:dyDescent="0.25">
      <c r="B31" s="164" t="s">
        <v>219</v>
      </c>
      <c r="C31" s="133">
        <f>+C26+C27-C28+C29</f>
        <v>6004.6399999999994</v>
      </c>
      <c r="D31" s="152">
        <f t="shared" ref="D31:G31" si="3">+D26+D27-D28+D29</f>
        <v>650.65575999999999</v>
      </c>
      <c r="E31" s="152">
        <f t="shared" si="3"/>
        <v>467.07554500000003</v>
      </c>
      <c r="F31" s="155">
        <f t="shared" si="3"/>
        <v>2958.2122800000002</v>
      </c>
      <c r="G31" s="152">
        <f t="shared" si="3"/>
        <v>88.742031289300002</v>
      </c>
    </row>
    <row r="32" spans="2:8" x14ac:dyDescent="0.25">
      <c r="B32" s="100" t="s">
        <v>71</v>
      </c>
      <c r="C32" s="133">
        <v>23077</v>
      </c>
      <c r="D32" s="152">
        <v>6607</v>
      </c>
      <c r="E32" s="152">
        <v>1596.577</v>
      </c>
      <c r="F32" s="155">
        <v>2761.0859999999998</v>
      </c>
      <c r="G32" s="152">
        <v>781.1</v>
      </c>
    </row>
    <row r="33" spans="2:7" x14ac:dyDescent="0.25">
      <c r="B33" s="100" t="s">
        <v>72</v>
      </c>
      <c r="C33" s="133">
        <v>512</v>
      </c>
      <c r="D33" s="152">
        <v>14.9</v>
      </c>
      <c r="E33" s="152">
        <v>20.864999999999998</v>
      </c>
      <c r="F33" s="155">
        <v>346.322</v>
      </c>
      <c r="G33" s="152">
        <v>-14.9</v>
      </c>
    </row>
    <row r="34" spans="2:7" x14ac:dyDescent="0.25">
      <c r="B34" s="100" t="s">
        <v>73</v>
      </c>
      <c r="C34" s="102">
        <f>+IFERROR(C33/C32,"NA")</f>
        <v>2.2186592711357627E-2</v>
      </c>
      <c r="D34" s="102">
        <f t="shared" ref="D34:G34" si="4">+IFERROR(D33/D32,"NA")</f>
        <v>2.2551838958680187E-3</v>
      </c>
      <c r="E34" s="102">
        <f t="shared" si="4"/>
        <v>1.3068583601041477E-2</v>
      </c>
      <c r="F34" s="102">
        <f t="shared" si="4"/>
        <v>0.12542963167391383</v>
      </c>
      <c r="G34" s="102">
        <f t="shared" si="4"/>
        <v>-1.9075662527205224E-2</v>
      </c>
    </row>
    <row r="35" spans="2:7" x14ac:dyDescent="0.25">
      <c r="B35" s="100" t="s">
        <v>0</v>
      </c>
      <c r="C35" s="133">
        <v>595</v>
      </c>
      <c r="D35" s="152">
        <f>+D33+10.2+44.7+7.7</f>
        <v>77.500000000000014</v>
      </c>
      <c r="E35" s="152">
        <v>81.8</v>
      </c>
      <c r="F35" s="155">
        <f>+F33+80.287</f>
        <v>426.60900000000004</v>
      </c>
      <c r="G35" s="152">
        <f>+G33+22.5</f>
        <v>7.6</v>
      </c>
    </row>
    <row r="36" spans="2:7" x14ac:dyDescent="0.25">
      <c r="B36" s="100" t="s">
        <v>74</v>
      </c>
      <c r="C36" s="102">
        <f>+IFERROR(C35/C32,"NA")</f>
        <v>2.5783247389175368E-2</v>
      </c>
      <c r="D36" s="102">
        <f t="shared" ref="D36:G36" si="5">+IFERROR(D35/D32,"NA")</f>
        <v>1.1729983350991374E-2</v>
      </c>
      <c r="E36" s="102">
        <f t="shared" si="5"/>
        <v>5.1234610043862587E-2</v>
      </c>
      <c r="F36" s="102">
        <f t="shared" si="5"/>
        <v>0.15450768284653216</v>
      </c>
      <c r="G36" s="102">
        <f t="shared" si="5"/>
        <v>9.7298681346818586E-3</v>
      </c>
    </row>
    <row r="37" spans="2:7" x14ac:dyDescent="0.25">
      <c r="B37" s="100" t="s">
        <v>75</v>
      </c>
      <c r="C37" s="133">
        <v>299</v>
      </c>
      <c r="D37" s="152">
        <v>-7.8</v>
      </c>
      <c r="E37" s="152">
        <v>9.0169999999999995</v>
      </c>
      <c r="F37" s="155">
        <v>246.06200000000001</v>
      </c>
      <c r="G37" s="152">
        <v>-26.8</v>
      </c>
    </row>
    <row r="38" spans="2:7" x14ac:dyDescent="0.25">
      <c r="B38" s="100" t="s">
        <v>76</v>
      </c>
      <c r="C38" s="133">
        <v>872</v>
      </c>
      <c r="D38" s="152">
        <v>109.9</v>
      </c>
      <c r="E38" s="152">
        <v>49.622</v>
      </c>
      <c r="F38" s="155">
        <v>364.36200000000002</v>
      </c>
      <c r="G38" s="152">
        <v>10.3</v>
      </c>
    </row>
    <row r="39" spans="2:7" x14ac:dyDescent="0.25">
      <c r="B39" s="100" t="s">
        <v>77</v>
      </c>
      <c r="C39" s="133">
        <v>73</v>
      </c>
      <c r="D39" s="152">
        <f>7+15.7</f>
        <v>22.7</v>
      </c>
      <c r="E39" s="152">
        <f>9.961+2.523</f>
        <v>12.484</v>
      </c>
      <c r="F39" s="155">
        <v>62.484000000000002</v>
      </c>
      <c r="G39" s="152">
        <v>5.9</v>
      </c>
    </row>
    <row r="40" spans="2:7" x14ac:dyDescent="0.25">
      <c r="B40" s="100"/>
      <c r="C40" s="133"/>
      <c r="D40" s="152"/>
      <c r="E40" s="152"/>
      <c r="F40" s="155"/>
      <c r="G40" s="152"/>
    </row>
    <row r="41" spans="2:7" x14ac:dyDescent="0.25">
      <c r="B41" s="100"/>
      <c r="C41" s="165" t="s">
        <v>220</v>
      </c>
    </row>
    <row r="42" spans="2:7" x14ac:dyDescent="0.25">
      <c r="B42" s="100" t="s">
        <v>78</v>
      </c>
      <c r="C42" s="151">
        <f>+IFERROR(C25/C37,"NA")</f>
        <v>18.967304347826083</v>
      </c>
      <c r="D42" s="151">
        <f t="shared" ref="D42:G42" si="6">+IFERROR(D25/D37,"NA")</f>
        <v>-68.664020512820514</v>
      </c>
      <c r="E42" s="151">
        <f t="shared" si="6"/>
        <v>81.535542641676841</v>
      </c>
      <c r="F42" s="151">
        <f t="shared" si="6"/>
        <v>13.892366801862943</v>
      </c>
      <c r="G42" s="151">
        <f t="shared" si="6"/>
        <v>-3.8786235313432837</v>
      </c>
    </row>
    <row r="43" spans="2:7" x14ac:dyDescent="0.25">
      <c r="B43" s="100" t="s">
        <v>79</v>
      </c>
      <c r="C43" s="151">
        <f>IFERROR(C30/C33,"NA")</f>
        <v>14.010203124999999</v>
      </c>
      <c r="D43" s="151">
        <f t="shared" ref="D43:G43" si="7">IFERROR(D30/D33,"NA")</f>
        <v>45.589218791946308</v>
      </c>
      <c r="E43" s="151">
        <f t="shared" si="7"/>
        <v>40.07112331655884</v>
      </c>
      <c r="F43" s="151">
        <f t="shared" si="7"/>
        <v>8.5059151887549724</v>
      </c>
      <c r="G43" s="151">
        <f t="shared" si="7"/>
        <v>-8.3118866201342279</v>
      </c>
    </row>
    <row r="44" spans="2:7" x14ac:dyDescent="0.25">
      <c r="B44" s="100" t="s">
        <v>34</v>
      </c>
      <c r="C44" s="151">
        <f>IFERROR(C30/C35,"NA")</f>
        <v>12.055838655462184</v>
      </c>
      <c r="D44" s="151">
        <f t="shared" ref="D44:G44" si="8">IFERROR(D30/D35,"NA")</f>
        <v>8.7648949677419346</v>
      </c>
      <c r="E44" s="151">
        <f t="shared" si="8"/>
        <v>10.221075647921761</v>
      </c>
      <c r="F44" s="151">
        <f t="shared" si="8"/>
        <v>6.9051181761284912</v>
      </c>
      <c r="G44" s="151">
        <f t="shared" si="8"/>
        <v>16.295672452631582</v>
      </c>
    </row>
    <row r="45" spans="2:7" x14ac:dyDescent="0.25">
      <c r="B45" s="100" t="s">
        <v>82</v>
      </c>
      <c r="C45" s="151">
        <f>+IFERROR(C27/C35,"NA")</f>
        <v>2.5277310924369747</v>
      </c>
      <c r="D45" s="151">
        <f t="shared" ref="D45:G45" si="9">+IFERROR(D27/D35,"NA")</f>
        <v>1.8541935483870964</v>
      </c>
      <c r="E45" s="151">
        <f t="shared" si="9"/>
        <v>1.2332273838630807</v>
      </c>
      <c r="F45" s="151">
        <f t="shared" si="9"/>
        <v>-1.121122620479174</v>
      </c>
      <c r="G45" s="151">
        <f t="shared" si="9"/>
        <v>2.6184210526315788</v>
      </c>
    </row>
    <row r="46" spans="2:7" x14ac:dyDescent="0.25">
      <c r="B46" s="100"/>
      <c r="C46" s="163"/>
      <c r="D46" s="163"/>
      <c r="E46" s="163"/>
      <c r="F46" s="163"/>
      <c r="G46" s="163"/>
    </row>
    <row r="47" spans="2:7" x14ac:dyDescent="0.25">
      <c r="B47" s="100"/>
      <c r="C47" s="164" t="s">
        <v>221</v>
      </c>
      <c r="D47" s="163"/>
      <c r="E47" s="163"/>
      <c r="F47" s="163"/>
      <c r="G47" s="163"/>
    </row>
    <row r="48" spans="2:7" x14ac:dyDescent="0.25">
      <c r="B48" s="100" t="s">
        <v>78</v>
      </c>
      <c r="C48" s="151">
        <f>+C26/C37</f>
        <v>15.058996655518392</v>
      </c>
      <c r="D48" s="151">
        <f t="shared" ref="D48:G48" si="10">+D26/D37</f>
        <v>-64.994328205128213</v>
      </c>
      <c r="E48" s="151">
        <f t="shared" si="10"/>
        <v>40.611904735499621</v>
      </c>
      <c r="F48" s="151">
        <f t="shared" si="10"/>
        <v>13.942869195568596</v>
      </c>
      <c r="G48" s="151">
        <f t="shared" si="10"/>
        <v>-2.568732510794776</v>
      </c>
    </row>
    <row r="49" spans="2:10" x14ac:dyDescent="0.25">
      <c r="B49" s="100" t="s">
        <v>79</v>
      </c>
      <c r="C49" s="151">
        <f>+C31/C33</f>
        <v>11.727812499999999</v>
      </c>
      <c r="D49" s="151">
        <f t="shared" ref="D49:G49" si="11">+D31/D33</f>
        <v>43.668171812080537</v>
      </c>
      <c r="E49" s="151">
        <f t="shared" si="11"/>
        <v>22.385600047927156</v>
      </c>
      <c r="F49" s="151">
        <f t="shared" si="11"/>
        <v>8.5417971714185068</v>
      </c>
      <c r="G49" s="151">
        <f t="shared" si="11"/>
        <v>-5.9558410261275165</v>
      </c>
    </row>
    <row r="50" spans="2:10" x14ac:dyDescent="0.25">
      <c r="B50" s="100" t="s">
        <v>34</v>
      </c>
      <c r="C50" s="151">
        <f>+C31/C35</f>
        <v>10.091831932773108</v>
      </c>
      <c r="D50" s="151">
        <f t="shared" ref="D50:G50" si="12">+D31/D35</f>
        <v>8.3955581935483856</v>
      </c>
      <c r="E50" s="151">
        <f t="shared" si="12"/>
        <v>5.7099699877750618</v>
      </c>
      <c r="F50" s="151">
        <f t="shared" si="12"/>
        <v>6.9342472381032749</v>
      </c>
      <c r="G50" s="151">
        <f t="shared" si="12"/>
        <v>11.67658306438158</v>
      </c>
    </row>
    <row r="52" spans="2:10" s="3" customFormat="1" x14ac:dyDescent="0.25">
      <c r="B52" s="96"/>
    </row>
    <row r="54" spans="2:10" ht="30" x14ac:dyDescent="0.4">
      <c r="B54" s="97" t="s">
        <v>205</v>
      </c>
    </row>
    <row r="55" spans="2:10" x14ac:dyDescent="0.25">
      <c r="B55" s="100" t="s">
        <v>222</v>
      </c>
      <c r="C55" s="166" t="s">
        <v>223</v>
      </c>
    </row>
    <row r="56" spans="2:10" x14ac:dyDescent="0.25">
      <c r="C56" s="5">
        <v>2018</v>
      </c>
      <c r="D56" s="5">
        <v>2019</v>
      </c>
      <c r="E56" s="5">
        <v>2020</v>
      </c>
      <c r="F56" s="5">
        <v>2021</v>
      </c>
      <c r="G56" s="5">
        <v>2022</v>
      </c>
      <c r="H56" s="5">
        <v>2023</v>
      </c>
      <c r="I56" s="5">
        <v>2024</v>
      </c>
      <c r="J56" s="5">
        <v>2025</v>
      </c>
    </row>
    <row r="57" spans="2:10" x14ac:dyDescent="0.25">
      <c r="B57" s="100" t="s">
        <v>80</v>
      </c>
      <c r="C57" s="132">
        <v>38.229999999999997</v>
      </c>
      <c r="D57" s="132">
        <v>54.48</v>
      </c>
      <c r="E57" s="132">
        <v>53.24</v>
      </c>
      <c r="F57" s="132">
        <v>60.04</v>
      </c>
      <c r="G57" s="132">
        <v>56.96</v>
      </c>
      <c r="H57" s="132">
        <v>56.72</v>
      </c>
      <c r="I57" s="132">
        <v>40.090000000000003</v>
      </c>
      <c r="J57" s="132">
        <v>32.369999999999997</v>
      </c>
    </row>
    <row r="58" spans="2:10" x14ac:dyDescent="0.25">
      <c r="B58" s="100" t="s">
        <v>52</v>
      </c>
      <c r="C58" s="103">
        <v>183.1</v>
      </c>
      <c r="D58" s="103">
        <v>183.2</v>
      </c>
      <c r="E58" s="103">
        <v>183.2</v>
      </c>
      <c r="F58" s="103">
        <v>183.8</v>
      </c>
      <c r="G58" s="103">
        <v>182.8</v>
      </c>
      <c r="H58" s="103">
        <v>178.4</v>
      </c>
      <c r="I58" s="103">
        <v>176.1</v>
      </c>
      <c r="J58" s="103">
        <v>175.2</v>
      </c>
    </row>
    <row r="59" spans="2:10" x14ac:dyDescent="0.25">
      <c r="B59" s="100" t="s">
        <v>31</v>
      </c>
      <c r="C59" s="132">
        <f t="shared" ref="C59:I59" si="13">+C57*C58</f>
        <v>6999.9129999999996</v>
      </c>
      <c r="D59" s="132">
        <f t="shared" si="13"/>
        <v>9980.735999999999</v>
      </c>
      <c r="E59" s="132">
        <f t="shared" si="13"/>
        <v>9753.5679999999993</v>
      </c>
      <c r="F59" s="132">
        <f t="shared" si="13"/>
        <v>11035.352000000001</v>
      </c>
      <c r="G59" s="132">
        <f t="shared" si="13"/>
        <v>10412.288</v>
      </c>
      <c r="H59" s="132">
        <f t="shared" si="13"/>
        <v>10118.848</v>
      </c>
      <c r="I59" s="132">
        <f t="shared" si="13"/>
        <v>7059.8490000000002</v>
      </c>
      <c r="J59" s="132">
        <f t="shared" ref="J59" si="14">+J57*J58</f>
        <v>5671.2239999999993</v>
      </c>
    </row>
    <row r="60" spans="2:10" x14ac:dyDescent="0.25">
      <c r="B60" s="100" t="s">
        <v>56</v>
      </c>
      <c r="C60" s="132">
        <v>23812</v>
      </c>
      <c r="D60" s="132">
        <v>23676</v>
      </c>
      <c r="E60" s="132">
        <v>20718</v>
      </c>
      <c r="F60" s="132">
        <v>24635</v>
      </c>
      <c r="G60" s="132">
        <v>27568</v>
      </c>
      <c r="H60" s="132">
        <v>25426</v>
      </c>
      <c r="I60" s="132">
        <v>24122</v>
      </c>
      <c r="J60" s="132">
        <v>23077</v>
      </c>
    </row>
    <row r="61" spans="2:10" x14ac:dyDescent="0.25">
      <c r="B61" s="100" t="s">
        <v>202</v>
      </c>
      <c r="C61" s="132">
        <v>1108</v>
      </c>
      <c r="D61" s="132">
        <v>1094</v>
      </c>
      <c r="E61" s="132">
        <v>692</v>
      </c>
      <c r="F61" s="132">
        <v>1095</v>
      </c>
      <c r="G61" s="132">
        <v>1294</v>
      </c>
      <c r="H61" s="132">
        <v>1075</v>
      </c>
      <c r="I61" s="132">
        <v>572</v>
      </c>
      <c r="J61" s="132">
        <v>595</v>
      </c>
    </row>
    <row r="62" spans="2:10" x14ac:dyDescent="0.25">
      <c r="B62" s="100" t="s">
        <v>203</v>
      </c>
      <c r="C62" s="104">
        <f>IFERROR(+C61/C60,"n/a")</f>
        <v>4.6531160759281036E-2</v>
      </c>
      <c r="D62" s="104">
        <f t="shared" ref="D62:I62" si="15">IFERROR(+D61/D60,"n/a")</f>
        <v>4.6207129582699784E-2</v>
      </c>
      <c r="E62" s="104">
        <f t="shared" si="15"/>
        <v>3.3400907423496475E-2</v>
      </c>
      <c r="F62" s="104">
        <f t="shared" si="15"/>
        <v>4.4448954739192206E-2</v>
      </c>
      <c r="G62" s="104">
        <f t="shared" si="15"/>
        <v>4.6938479396401625E-2</v>
      </c>
      <c r="H62" s="104">
        <f t="shared" si="15"/>
        <v>4.2279556359631876E-2</v>
      </c>
      <c r="I62" s="104">
        <f t="shared" si="15"/>
        <v>2.3712793300721333E-2</v>
      </c>
      <c r="J62" s="104">
        <f t="shared" ref="J62" si="16">IFERROR(+J61/J60,"n/a")</f>
        <v>2.5783247389175368E-2</v>
      </c>
    </row>
    <row r="63" spans="2:10" x14ac:dyDescent="0.25">
      <c r="B63" s="100" t="s">
        <v>1</v>
      </c>
      <c r="C63" s="132">
        <v>813</v>
      </c>
      <c r="D63" s="132">
        <v>859</v>
      </c>
      <c r="E63" s="132">
        <v>384</v>
      </c>
      <c r="F63" s="132">
        <v>1033</v>
      </c>
      <c r="G63" s="132">
        <v>1137</v>
      </c>
      <c r="H63" s="132">
        <v>831</v>
      </c>
      <c r="I63" s="132">
        <v>405</v>
      </c>
      <c r="J63" s="132">
        <v>512</v>
      </c>
    </row>
    <row r="64" spans="2:10" x14ac:dyDescent="0.25">
      <c r="B64" s="100" t="s">
        <v>81</v>
      </c>
      <c r="C64" s="104">
        <f>+IFERROR(C63/C60,"n/a")</f>
        <v>3.414244918528473E-2</v>
      </c>
      <c r="D64" s="104">
        <f t="shared" ref="D64:I64" si="17">+IFERROR(D63/D60,"n/a")</f>
        <v>3.6281466463929719E-2</v>
      </c>
      <c r="E64" s="104">
        <f t="shared" si="17"/>
        <v>1.853460758760498E-2</v>
      </c>
      <c r="F64" s="104">
        <f t="shared" si="17"/>
        <v>4.1932210269941143E-2</v>
      </c>
      <c r="G64" s="104">
        <f t="shared" si="17"/>
        <v>4.1243470690655835E-2</v>
      </c>
      <c r="H64" s="104">
        <f t="shared" si="17"/>
        <v>3.2683080311492176E-2</v>
      </c>
      <c r="I64" s="104">
        <f t="shared" si="17"/>
        <v>1.6789652599286959E-2</v>
      </c>
      <c r="J64" s="104">
        <f t="shared" ref="J64" si="18">+IFERROR(J63/J60,"n/a")</f>
        <v>2.2186592711357627E-2</v>
      </c>
    </row>
    <row r="65" spans="2:17" x14ac:dyDescent="0.25">
      <c r="B65" s="100"/>
      <c r="C65" s="15"/>
      <c r="D65" s="15"/>
      <c r="E65" s="15"/>
      <c r="F65" s="15"/>
      <c r="G65" s="15"/>
      <c r="H65" s="15"/>
      <c r="I65" s="86"/>
    </row>
    <row r="66" spans="2:17" s="3" customFormat="1" x14ac:dyDescent="0.25">
      <c r="B66" s="96"/>
    </row>
    <row r="68" spans="2:17" ht="30" x14ac:dyDescent="0.4">
      <c r="B68" s="97" t="s">
        <v>204</v>
      </c>
    </row>
    <row r="69" spans="2:17" x14ac:dyDescent="0.25">
      <c r="B69" s="100" t="s">
        <v>222</v>
      </c>
      <c r="C69" s="166" t="s">
        <v>224</v>
      </c>
    </row>
    <row r="70" spans="2:17" x14ac:dyDescent="0.25">
      <c r="C70" s="5">
        <v>2018</v>
      </c>
      <c r="D70" s="5">
        <v>2019</v>
      </c>
      <c r="E70" s="5">
        <v>2020</v>
      </c>
      <c r="F70" s="5">
        <v>2021</v>
      </c>
      <c r="G70" s="5">
        <v>2022</v>
      </c>
      <c r="H70" s="5">
        <v>2023</v>
      </c>
      <c r="I70" s="5">
        <v>2024</v>
      </c>
      <c r="J70" s="5">
        <v>2025</v>
      </c>
      <c r="Q70"/>
    </row>
    <row r="71" spans="2:17" x14ac:dyDescent="0.25">
      <c r="B71" s="100" t="s">
        <v>80</v>
      </c>
      <c r="C71" s="153">
        <v>1.4</v>
      </c>
      <c r="D71" s="153">
        <v>1.8160000000000001</v>
      </c>
      <c r="E71" s="153">
        <v>1.43</v>
      </c>
      <c r="F71" s="153">
        <v>1.462</v>
      </c>
      <c r="G71" s="153">
        <v>1.157</v>
      </c>
      <c r="H71" s="153">
        <v>1.0920000000000001</v>
      </c>
      <c r="I71" s="153">
        <v>0.78549999999999998</v>
      </c>
      <c r="J71" s="153">
        <v>0.56299999999999994</v>
      </c>
    </row>
    <row r="72" spans="2:17" x14ac:dyDescent="0.25">
      <c r="B72" s="100" t="s">
        <v>52</v>
      </c>
      <c r="C72" s="103">
        <v>1448.6</v>
      </c>
      <c r="D72" s="103">
        <v>1456.2</v>
      </c>
      <c r="E72" s="103">
        <v>1514.4</v>
      </c>
      <c r="F72" s="103">
        <v>1677.3</v>
      </c>
      <c r="G72" s="103">
        <v>1671.7</v>
      </c>
      <c r="H72" s="103">
        <v>1610</v>
      </c>
      <c r="I72" s="103">
        <v>1586.6</v>
      </c>
      <c r="J72" s="103">
        <v>1590.2</v>
      </c>
    </row>
    <row r="73" spans="2:17" x14ac:dyDescent="0.25">
      <c r="B73" s="100" t="s">
        <v>31</v>
      </c>
      <c r="C73" s="153">
        <f t="shared" ref="C73:I73" si="19">+C72*C71</f>
        <v>2028.0399999999997</v>
      </c>
      <c r="D73" s="153">
        <f t="shared" si="19"/>
        <v>2644.4592000000002</v>
      </c>
      <c r="E73" s="153">
        <f t="shared" si="19"/>
        <v>2165.5920000000001</v>
      </c>
      <c r="F73" s="153">
        <f t="shared" si="19"/>
        <v>2452.2125999999998</v>
      </c>
      <c r="G73" s="153">
        <f t="shared" si="19"/>
        <v>1934.1569000000002</v>
      </c>
      <c r="H73" s="153">
        <f t="shared" si="19"/>
        <v>1758.1200000000001</v>
      </c>
      <c r="I73" s="153">
        <f t="shared" si="19"/>
        <v>1246.2742999999998</v>
      </c>
      <c r="J73" s="153">
        <f t="shared" ref="J73" si="20">+J72*J71</f>
        <v>895.28259999999989</v>
      </c>
    </row>
    <row r="74" spans="2:17" x14ac:dyDescent="0.25">
      <c r="B74" s="100" t="s">
        <v>56</v>
      </c>
      <c r="C74" s="153">
        <v>5753.3</v>
      </c>
      <c r="D74" s="153">
        <v>6070.5</v>
      </c>
      <c r="E74" s="153">
        <v>5929.5</v>
      </c>
      <c r="F74" s="153">
        <v>5648.4</v>
      </c>
      <c r="G74" s="153">
        <v>6588.9</v>
      </c>
      <c r="H74" s="153">
        <v>7583.3</v>
      </c>
      <c r="I74" s="153">
        <v>6949.1</v>
      </c>
      <c r="J74" s="153">
        <v>6607</v>
      </c>
    </row>
    <row r="75" spans="2:17" x14ac:dyDescent="0.25">
      <c r="B75" s="100" t="s">
        <v>0</v>
      </c>
      <c r="C75" s="153">
        <f>+C77+9.2+6.3</f>
        <v>258.89999999999998</v>
      </c>
      <c r="D75" s="153">
        <f>+D77+10+5.2</f>
        <v>248.89999999999998</v>
      </c>
      <c r="E75" s="153">
        <f>+E77+10.9+45.5+6.5</f>
        <v>158</v>
      </c>
      <c r="F75" s="153">
        <f>+F77+11.6+45.1+11.3</f>
        <v>163.1</v>
      </c>
      <c r="G75" s="153">
        <f>+G77+10+44+10.1</f>
        <v>274.20000000000005</v>
      </c>
      <c r="H75" s="153">
        <f>+H77+10.9+46+10</f>
        <v>263.89999999999998</v>
      </c>
      <c r="I75" s="153">
        <f>+I77+11.1+46+9.2</f>
        <v>91.4</v>
      </c>
      <c r="J75" s="153">
        <f>+J77+10.2+44.7+7.7</f>
        <v>77.500000000000014</v>
      </c>
    </row>
    <row r="76" spans="2:17" x14ac:dyDescent="0.25">
      <c r="B76" s="100" t="s">
        <v>74</v>
      </c>
      <c r="C76" s="104">
        <f>IFERROR(+C75/C74,"n/a")</f>
        <v>4.500026071993464E-2</v>
      </c>
      <c r="D76" s="104">
        <f t="shared" ref="D76:I76" si="21">IFERROR(+D75/D74,"n/a")</f>
        <v>4.1001564945226915E-2</v>
      </c>
      <c r="E76" s="104">
        <f t="shared" si="21"/>
        <v>2.6646428872586222E-2</v>
      </c>
      <c r="F76" s="104">
        <f t="shared" si="21"/>
        <v>2.8875433751150769E-2</v>
      </c>
      <c r="G76" s="104">
        <f t="shared" si="21"/>
        <v>4.1615444156080691E-2</v>
      </c>
      <c r="H76" s="104">
        <f t="shared" si="21"/>
        <v>3.4800152967705347E-2</v>
      </c>
      <c r="I76" s="104">
        <f t="shared" si="21"/>
        <v>1.3152782374696003E-2</v>
      </c>
      <c r="J76" s="104">
        <f t="shared" ref="J76" si="22">IFERROR(+J75/J74,"n/a")</f>
        <v>1.1729983350991374E-2</v>
      </c>
    </row>
    <row r="77" spans="2:17" x14ac:dyDescent="0.25">
      <c r="B77" s="100" t="s">
        <v>1</v>
      </c>
      <c r="C77" s="153">
        <v>243.4</v>
      </c>
      <c r="D77" s="153">
        <v>233.7</v>
      </c>
      <c r="E77" s="153">
        <v>95.1</v>
      </c>
      <c r="F77" s="153">
        <v>95.1</v>
      </c>
      <c r="G77" s="153">
        <v>210.1</v>
      </c>
      <c r="H77" s="153">
        <v>197</v>
      </c>
      <c r="I77" s="153">
        <v>25.1</v>
      </c>
      <c r="J77" s="153">
        <v>14.9</v>
      </c>
    </row>
    <row r="78" spans="2:17" x14ac:dyDescent="0.25">
      <c r="B78" s="100" t="s">
        <v>81</v>
      </c>
      <c r="C78" s="104">
        <f>+IFERROR(C77/C74,"n/a")</f>
        <v>4.2306154728590548E-2</v>
      </c>
      <c r="D78" s="104">
        <f t="shared" ref="D78:I78" si="23">+IFERROR(D77/D74,"n/a")</f>
        <v>3.8497652582159619E-2</v>
      </c>
      <c r="E78" s="104">
        <f t="shared" si="23"/>
        <v>1.6038451808752845E-2</v>
      </c>
      <c r="F78" s="104">
        <f t="shared" si="23"/>
        <v>1.6836626301253453E-2</v>
      </c>
      <c r="G78" s="104">
        <f t="shared" si="23"/>
        <v>3.1886961404786841E-2</v>
      </c>
      <c r="H78" s="104">
        <f t="shared" si="23"/>
        <v>2.5978136167631505E-2</v>
      </c>
      <c r="I78" s="104">
        <f t="shared" si="23"/>
        <v>3.6119785295937604E-3</v>
      </c>
      <c r="J78" s="104">
        <f t="shared" ref="J78" si="24">+IFERROR(J77/J74,"n/a")</f>
        <v>2.2551838958680187E-3</v>
      </c>
    </row>
    <row r="80" spans="2:17" s="3" customFormat="1" x14ac:dyDescent="0.25">
      <c r="B80" s="96"/>
    </row>
    <row r="82" spans="2:22" ht="30" x14ac:dyDescent="0.4">
      <c r="B82" s="97" t="s">
        <v>208</v>
      </c>
    </row>
    <row r="83" spans="2:22" x14ac:dyDescent="0.25">
      <c r="B83" s="100" t="s">
        <v>222</v>
      </c>
      <c r="C83" s="166" t="s">
        <v>225</v>
      </c>
    </row>
    <row r="84" spans="2:22" x14ac:dyDescent="0.25">
      <c r="C84" s="5">
        <v>2018</v>
      </c>
      <c r="D84" s="5">
        <v>2019</v>
      </c>
      <c r="E84" s="5">
        <v>2020</v>
      </c>
      <c r="F84" s="5">
        <v>2021</v>
      </c>
      <c r="G84" s="5">
        <v>2022</v>
      </c>
      <c r="H84" s="5">
        <v>2023</v>
      </c>
      <c r="I84" s="5">
        <v>2024</v>
      </c>
      <c r="J84" s="5">
        <v>2025</v>
      </c>
      <c r="Q84"/>
    </row>
    <row r="85" spans="2:22" x14ac:dyDescent="0.25">
      <c r="B85" s="100" t="s">
        <v>80</v>
      </c>
      <c r="C85" s="153">
        <v>4.45</v>
      </c>
      <c r="D85" s="153">
        <v>5.21</v>
      </c>
      <c r="E85" s="153">
        <v>4.4740000000000002</v>
      </c>
      <c r="F85" s="153">
        <v>6.4450000000000003</v>
      </c>
      <c r="G85" s="153">
        <v>4.6120000000000001</v>
      </c>
      <c r="H85" s="153">
        <v>4.87</v>
      </c>
      <c r="I85" s="153">
        <v>3.3919999999999999</v>
      </c>
      <c r="J85" s="153">
        <v>2.3540000000000001</v>
      </c>
    </row>
    <row r="86" spans="2:22" x14ac:dyDescent="0.25">
      <c r="B86" s="100" t="s">
        <v>52</v>
      </c>
      <c r="C86" s="103">
        <v>318.87700000000001</v>
      </c>
      <c r="D86" s="103">
        <v>320.78899999999999</v>
      </c>
      <c r="E86" s="103">
        <v>319.66399999999999</v>
      </c>
      <c r="F86" s="103">
        <v>318.23700000000002</v>
      </c>
      <c r="G86" s="103">
        <v>318.166</v>
      </c>
      <c r="H86" s="103">
        <v>315.78399999999999</v>
      </c>
      <c r="I86" s="103">
        <v>314.03800000000001</v>
      </c>
      <c r="J86" s="103">
        <v>312.322</v>
      </c>
    </row>
    <row r="87" spans="2:22" x14ac:dyDescent="0.25">
      <c r="B87" s="100" t="s">
        <v>31</v>
      </c>
      <c r="C87" s="153">
        <f t="shared" ref="C87:I87" si="25">+C86*C85</f>
        <v>1419.0026500000001</v>
      </c>
      <c r="D87" s="153">
        <f t="shared" si="25"/>
        <v>1671.31069</v>
      </c>
      <c r="E87" s="153">
        <f t="shared" si="25"/>
        <v>1430.1767360000001</v>
      </c>
      <c r="F87" s="153">
        <f t="shared" si="25"/>
        <v>2051.0374650000003</v>
      </c>
      <c r="G87" s="153">
        <f t="shared" si="25"/>
        <v>1467.381592</v>
      </c>
      <c r="H87" s="153">
        <f t="shared" si="25"/>
        <v>1537.86808</v>
      </c>
      <c r="I87" s="153">
        <f t="shared" si="25"/>
        <v>1065.2168959999999</v>
      </c>
      <c r="J87" s="153">
        <f t="shared" ref="J87" si="26">+J86*J85</f>
        <v>735.20598800000005</v>
      </c>
    </row>
    <row r="88" spans="2:22" x14ac:dyDescent="0.25">
      <c r="B88" s="100" t="s">
        <v>56</v>
      </c>
      <c r="C88" s="153">
        <v>1549.941</v>
      </c>
      <c r="D88" s="153">
        <v>1653.9480000000001</v>
      </c>
      <c r="E88" s="153">
        <v>1304.7909999999999</v>
      </c>
      <c r="F88" s="153">
        <v>1643.74</v>
      </c>
      <c r="G88" s="153">
        <v>1990.287</v>
      </c>
      <c r="H88" s="153">
        <v>2010.3030000000001</v>
      </c>
      <c r="I88" s="153">
        <v>1738.9369999999999</v>
      </c>
      <c r="J88" s="153">
        <v>1596.577</v>
      </c>
      <c r="V88"/>
    </row>
    <row r="89" spans="2:22" x14ac:dyDescent="0.25">
      <c r="B89" s="100" t="s">
        <v>0</v>
      </c>
      <c r="C89" s="153">
        <v>169.4</v>
      </c>
      <c r="D89" s="153">
        <v>210</v>
      </c>
      <c r="E89" s="153">
        <v>84.3</v>
      </c>
      <c r="F89" s="153">
        <v>229.2</v>
      </c>
      <c r="G89" s="153">
        <v>267.10000000000002</v>
      </c>
      <c r="H89" s="153">
        <v>191.9</v>
      </c>
      <c r="I89" s="153">
        <v>119</v>
      </c>
      <c r="J89" s="153">
        <v>81.8</v>
      </c>
    </row>
    <row r="90" spans="2:22" x14ac:dyDescent="0.25">
      <c r="B90" s="100" t="s">
        <v>74</v>
      </c>
      <c r="C90" s="104">
        <f>IFERROR(+C89/C88,"n/a")</f>
        <v>0.10929448282224936</v>
      </c>
      <c r="D90" s="104">
        <f t="shared" ref="D90:I90" si="27">IFERROR(+D89/D88,"n/a")</f>
        <v>0.1269689252624629</v>
      </c>
      <c r="E90" s="104">
        <f t="shared" si="27"/>
        <v>6.4608048338776092E-2</v>
      </c>
      <c r="F90" s="104">
        <f t="shared" si="27"/>
        <v>0.13943811065010281</v>
      </c>
      <c r="G90" s="104">
        <f t="shared" si="27"/>
        <v>0.13420175080277369</v>
      </c>
      <c r="H90" s="104">
        <f t="shared" si="27"/>
        <v>9.5458246841396546E-2</v>
      </c>
      <c r="I90" s="104">
        <f t="shared" si="27"/>
        <v>6.8432611417204886E-2</v>
      </c>
      <c r="J90" s="104">
        <f t="shared" ref="J90" si="28">IFERROR(+J89/J88,"n/a")</f>
        <v>5.1234610043862587E-2</v>
      </c>
    </row>
    <row r="91" spans="2:22" x14ac:dyDescent="0.25">
      <c r="B91" s="100" t="s">
        <v>1</v>
      </c>
      <c r="C91" s="153">
        <v>142.46299999999999</v>
      </c>
      <c r="D91" s="153">
        <v>146.66900000000001</v>
      </c>
      <c r="E91" s="153">
        <v>17.027999999999999</v>
      </c>
      <c r="F91" s="153">
        <v>168.51</v>
      </c>
      <c r="G91" s="153">
        <v>196.07900000000001</v>
      </c>
      <c r="H91" s="153">
        <v>118.815</v>
      </c>
      <c r="I91" s="153">
        <v>52.448999999999998</v>
      </c>
      <c r="J91" s="153">
        <v>20.864999999999998</v>
      </c>
    </row>
    <row r="92" spans="2:22" x14ac:dyDescent="0.25">
      <c r="B92" s="100" t="s">
        <v>81</v>
      </c>
      <c r="C92" s="104">
        <f>+IFERROR(C91/C88,"n/a")</f>
        <v>9.1915111607474079E-2</v>
      </c>
      <c r="D92" s="104">
        <f t="shared" ref="D92:I92" si="29">+IFERROR(D91/D88,"n/a")</f>
        <v>8.8678120472953204E-2</v>
      </c>
      <c r="E92" s="104">
        <f t="shared" si="29"/>
        <v>1.3050365920672352E-2</v>
      </c>
      <c r="F92" s="104">
        <f t="shared" si="29"/>
        <v>0.10251621302639102</v>
      </c>
      <c r="G92" s="104">
        <f t="shared" si="29"/>
        <v>9.851795243600546E-2</v>
      </c>
      <c r="H92" s="104">
        <f t="shared" si="29"/>
        <v>5.910303073715753E-2</v>
      </c>
      <c r="I92" s="104">
        <f t="shared" si="29"/>
        <v>3.0161529716142679E-2</v>
      </c>
      <c r="J92" s="104">
        <f t="shared" ref="J92" si="30">+IFERROR(J91/J88,"n/a")</f>
        <v>1.3068583601041477E-2</v>
      </c>
    </row>
    <row r="94" spans="2:22" s="3" customFormat="1" x14ac:dyDescent="0.25">
      <c r="B94" s="96"/>
    </row>
    <row r="96" spans="2:22" ht="30" x14ac:dyDescent="0.4">
      <c r="B96" s="97" t="s">
        <v>210</v>
      </c>
    </row>
    <row r="97" spans="2:10" x14ac:dyDescent="0.25">
      <c r="B97" s="100" t="s">
        <v>222</v>
      </c>
      <c r="C97" s="166" t="s">
        <v>226</v>
      </c>
    </row>
    <row r="98" spans="2:10" x14ac:dyDescent="0.25">
      <c r="C98" s="5">
        <v>2018</v>
      </c>
      <c r="D98" s="5">
        <v>2019</v>
      </c>
      <c r="E98" s="5">
        <v>2020</v>
      </c>
      <c r="F98" s="5">
        <v>2021</v>
      </c>
      <c r="G98" s="5">
        <v>2022</v>
      </c>
      <c r="H98" s="5">
        <v>2023</v>
      </c>
      <c r="I98" s="5">
        <v>2024</v>
      </c>
      <c r="J98" s="5">
        <v>2025</v>
      </c>
    </row>
    <row r="99" spans="2:10" x14ac:dyDescent="0.25">
      <c r="B99" s="100" t="s">
        <v>80</v>
      </c>
      <c r="C99" s="154">
        <v>40.58</v>
      </c>
      <c r="D99" s="154">
        <v>42.52</v>
      </c>
      <c r="E99" s="154">
        <v>43.5</v>
      </c>
      <c r="F99" s="154">
        <v>75.73</v>
      </c>
      <c r="G99" s="154">
        <v>50.62</v>
      </c>
      <c r="H99" s="154">
        <v>59.35</v>
      </c>
      <c r="I99" s="154">
        <v>68.03</v>
      </c>
      <c r="J99" s="154">
        <v>66.02</v>
      </c>
    </row>
    <row r="100" spans="2:10" x14ac:dyDescent="0.25">
      <c r="B100" s="100" t="s">
        <v>52</v>
      </c>
      <c r="C100" s="103">
        <v>55.426000000000002</v>
      </c>
      <c r="D100" s="103">
        <v>55.311</v>
      </c>
      <c r="E100" s="103">
        <v>54.341999999999999</v>
      </c>
      <c r="F100" s="103">
        <v>52.927999999999997</v>
      </c>
      <c r="G100" s="103">
        <v>52.807000000000002</v>
      </c>
      <c r="H100" s="103">
        <v>51.481999999999999</v>
      </c>
      <c r="I100" s="103">
        <v>51.037999999999997</v>
      </c>
      <c r="J100" s="103">
        <v>51.777999999999999</v>
      </c>
    </row>
    <row r="101" spans="2:10" x14ac:dyDescent="0.25">
      <c r="B101" s="100" t="s">
        <v>31</v>
      </c>
      <c r="C101" s="154">
        <f t="shared" ref="C101:I101" si="31">+C100*C99</f>
        <v>2249.1870800000002</v>
      </c>
      <c r="D101" s="154">
        <f t="shared" si="31"/>
        <v>2351.8237200000003</v>
      </c>
      <c r="E101" s="154">
        <f t="shared" si="31"/>
        <v>2363.877</v>
      </c>
      <c r="F101" s="154">
        <f t="shared" si="31"/>
        <v>4008.2374399999999</v>
      </c>
      <c r="G101" s="154">
        <f t="shared" si="31"/>
        <v>2673.0903400000002</v>
      </c>
      <c r="H101" s="154">
        <f t="shared" si="31"/>
        <v>3055.4567000000002</v>
      </c>
      <c r="I101" s="154">
        <f t="shared" si="31"/>
        <v>3472.1151399999999</v>
      </c>
      <c r="J101" s="154">
        <f t="shared" ref="J101" si="32">+J100*J99</f>
        <v>3418.3835599999998</v>
      </c>
    </row>
    <row r="102" spans="2:10" x14ac:dyDescent="0.25">
      <c r="B102" s="100" t="s">
        <v>56</v>
      </c>
      <c r="C102" s="154">
        <v>1767.2170000000001</v>
      </c>
      <c r="D102" s="154">
        <v>1929.0329999999999</v>
      </c>
      <c r="E102" s="154">
        <v>1932.732</v>
      </c>
      <c r="F102" s="154">
        <v>1810.047</v>
      </c>
      <c r="G102" s="154">
        <v>2626.7179999999998</v>
      </c>
      <c r="H102" s="154">
        <v>2835.4079999999999</v>
      </c>
      <c r="I102" s="154">
        <v>2762.6709999999998</v>
      </c>
      <c r="J102" s="154">
        <v>2761.0859999999998</v>
      </c>
    </row>
    <row r="103" spans="2:10" x14ac:dyDescent="0.25">
      <c r="B103" s="100" t="s">
        <v>0</v>
      </c>
      <c r="C103" s="154">
        <f>+C105+48.588</f>
        <v>257.03399999999999</v>
      </c>
      <c r="D103" s="154">
        <f>+D105+46.489</f>
        <v>187.315</v>
      </c>
      <c r="E103" s="154">
        <f>+E105+55.311</f>
        <v>231.33600000000001</v>
      </c>
      <c r="F103" s="154">
        <f>+F105+61.845</f>
        <v>217.62899999999999</v>
      </c>
      <c r="G103" s="154">
        <f>+G105+63.521</f>
        <v>533.59500000000003</v>
      </c>
      <c r="H103" s="154">
        <f>+H105+68.335</f>
        <v>384.67499999999995</v>
      </c>
      <c r="I103" s="154">
        <f>+I105+77.966</f>
        <v>290.89499999999998</v>
      </c>
      <c r="J103" s="154">
        <f>+J105+80.287</f>
        <v>426.60900000000004</v>
      </c>
    </row>
    <row r="104" spans="2:10" x14ac:dyDescent="0.25">
      <c r="B104" s="100" t="s">
        <v>74</v>
      </c>
      <c r="C104" s="104">
        <f>IFERROR(+C103/C102,"n/a")</f>
        <v>0.14544563570857455</v>
      </c>
      <c r="D104" s="104">
        <f t="shared" ref="D104:I104" si="33">IFERROR(+D103/D102,"n/a")</f>
        <v>9.7103056298155604E-2</v>
      </c>
      <c r="E104" s="104">
        <f t="shared" si="33"/>
        <v>0.11969378061728166</v>
      </c>
      <c r="F104" s="104">
        <f t="shared" si="33"/>
        <v>0.12023389447898314</v>
      </c>
      <c r="G104" s="104">
        <f t="shared" si="33"/>
        <v>0.20314133454752281</v>
      </c>
      <c r="H104" s="104">
        <f t="shared" si="33"/>
        <v>0.13566830593692336</v>
      </c>
      <c r="I104" s="104">
        <f t="shared" si="33"/>
        <v>0.10529483966784318</v>
      </c>
      <c r="J104" s="104">
        <f t="shared" ref="J104" si="34">IFERROR(+J103/J102,"n/a")</f>
        <v>0.15450768284653216</v>
      </c>
    </row>
    <row r="105" spans="2:10" x14ac:dyDescent="0.25">
      <c r="B105" s="100" t="s">
        <v>1</v>
      </c>
      <c r="C105" s="154">
        <v>208.446</v>
      </c>
      <c r="D105" s="154">
        <v>140.82599999999999</v>
      </c>
      <c r="E105" s="154">
        <v>176.02500000000001</v>
      </c>
      <c r="F105" s="154">
        <v>155.78399999999999</v>
      </c>
      <c r="G105" s="154">
        <v>470.07400000000001</v>
      </c>
      <c r="H105" s="154">
        <v>316.33999999999997</v>
      </c>
      <c r="I105" s="154">
        <v>212.929</v>
      </c>
      <c r="J105" s="154">
        <v>346.322</v>
      </c>
    </row>
    <row r="106" spans="2:10" x14ac:dyDescent="0.25">
      <c r="B106" s="100" t="s">
        <v>81</v>
      </c>
      <c r="C106" s="104">
        <f>+IFERROR(C105/C102,"n/a")</f>
        <v>0.11795155886345593</v>
      </c>
      <c r="D106" s="104">
        <f t="shared" ref="D106:I106" si="35">+IFERROR(D105/D102,"n/a")</f>
        <v>7.300341673781631E-2</v>
      </c>
      <c r="E106" s="104">
        <f t="shared" si="35"/>
        <v>9.107574148924942E-2</v>
      </c>
      <c r="F106" s="104">
        <f t="shared" si="35"/>
        <v>8.6066273417209599E-2</v>
      </c>
      <c r="G106" s="104">
        <f t="shared" si="35"/>
        <v>0.17895868532518527</v>
      </c>
      <c r="H106" s="104">
        <f t="shared" si="35"/>
        <v>0.11156771794394316</v>
      </c>
      <c r="I106" s="104">
        <f t="shared" si="35"/>
        <v>7.7073600149999769E-2</v>
      </c>
      <c r="J106" s="104">
        <f t="shared" ref="J106" si="36">+IFERROR(J105/J102,"n/a")</f>
        <v>0.12542963167391383</v>
      </c>
    </row>
    <row r="108" spans="2:10" s="3" customFormat="1" x14ac:dyDescent="0.25">
      <c r="B108" s="96"/>
    </row>
    <row r="110" spans="2:10" ht="30" x14ac:dyDescent="0.4">
      <c r="B110" s="97" t="s">
        <v>209</v>
      </c>
    </row>
    <row r="111" spans="2:10" x14ac:dyDescent="0.25">
      <c r="B111" s="100" t="s">
        <v>222</v>
      </c>
      <c r="C111" s="166" t="s">
        <v>227</v>
      </c>
    </row>
    <row r="112" spans="2:10" x14ac:dyDescent="0.25">
      <c r="C112" s="5">
        <v>2018</v>
      </c>
      <c r="D112" s="5">
        <v>2019</v>
      </c>
      <c r="E112" s="5">
        <v>2020</v>
      </c>
      <c r="F112" s="5">
        <v>2021</v>
      </c>
      <c r="G112" s="5">
        <v>2022</v>
      </c>
      <c r="H112" s="5">
        <v>2023</v>
      </c>
      <c r="I112" s="5">
        <v>2024</v>
      </c>
      <c r="J112" s="5">
        <v>2025</v>
      </c>
    </row>
    <row r="113" spans="2:10" x14ac:dyDescent="0.25">
      <c r="B113" s="100" t="s">
        <v>80</v>
      </c>
      <c r="C113" s="153">
        <v>5.4</v>
      </c>
      <c r="D113" s="153">
        <v>5.68</v>
      </c>
      <c r="E113" s="153">
        <v>4.7300000000000004</v>
      </c>
      <c r="F113" s="153">
        <v>7.7</v>
      </c>
      <c r="G113" s="153">
        <v>5.4</v>
      </c>
      <c r="H113" s="153">
        <v>4.45</v>
      </c>
      <c r="I113" s="153">
        <v>3.25</v>
      </c>
      <c r="J113" s="153">
        <v>1.36</v>
      </c>
    </row>
    <row r="114" spans="2:10" x14ac:dyDescent="0.25">
      <c r="B114" s="100" t="s">
        <v>52</v>
      </c>
      <c r="C114" s="103">
        <v>70.527581999999995</v>
      </c>
      <c r="D114" s="103">
        <v>70.194601000000006</v>
      </c>
      <c r="E114" s="103">
        <v>71.633088000000001</v>
      </c>
      <c r="F114" s="103">
        <v>72.326320999999993</v>
      </c>
      <c r="G114" s="103">
        <v>69.577742999999998</v>
      </c>
      <c r="H114" s="103">
        <v>66.784887999999995</v>
      </c>
      <c r="I114" s="103">
        <v>65.754146000000006</v>
      </c>
      <c r="J114" s="103">
        <v>76.431698999999995</v>
      </c>
    </row>
    <row r="115" spans="2:10" x14ac:dyDescent="0.25">
      <c r="B115" s="100" t="s">
        <v>31</v>
      </c>
      <c r="C115" s="153">
        <f t="shared" ref="C115:I115" si="37">+C114*C113</f>
        <v>380.84894279999997</v>
      </c>
      <c r="D115" s="153">
        <f t="shared" si="37"/>
        <v>398.70533368000002</v>
      </c>
      <c r="E115" s="153">
        <f t="shared" si="37"/>
        <v>338.82450624000006</v>
      </c>
      <c r="F115" s="153">
        <f t="shared" si="37"/>
        <v>556.91267169999992</v>
      </c>
      <c r="G115" s="153">
        <f t="shared" si="37"/>
        <v>375.71981220000004</v>
      </c>
      <c r="H115" s="153">
        <f t="shared" si="37"/>
        <v>297.19275160000001</v>
      </c>
      <c r="I115" s="153">
        <f t="shared" si="37"/>
        <v>213.70097450000003</v>
      </c>
      <c r="J115" s="153">
        <f t="shared" ref="J115" si="38">+J114*J113</f>
        <v>103.94711064000001</v>
      </c>
    </row>
    <row r="116" spans="2:10" x14ac:dyDescent="0.25">
      <c r="B116" s="100" t="s">
        <v>56</v>
      </c>
      <c r="C116" s="153">
        <v>1233.2</v>
      </c>
      <c r="D116" s="153">
        <v>1216.0999999999999</v>
      </c>
      <c r="E116" s="153">
        <v>938.4</v>
      </c>
      <c r="F116" s="153">
        <v>970.7</v>
      </c>
      <c r="G116" s="153">
        <v>1099.5999999999999</v>
      </c>
      <c r="H116" s="153">
        <v>1064.0999999999999</v>
      </c>
      <c r="I116" s="153">
        <v>892.1</v>
      </c>
      <c r="J116" s="153">
        <v>781.1</v>
      </c>
    </row>
    <row r="117" spans="2:10" x14ac:dyDescent="0.25">
      <c r="B117" s="100" t="s">
        <v>0</v>
      </c>
      <c r="C117" s="153">
        <f>+C119+21.7</f>
        <v>71.400000000000006</v>
      </c>
      <c r="D117" s="153">
        <f>+D119+23.3</f>
        <v>74.5</v>
      </c>
      <c r="E117" s="153">
        <f>+E119+23.3</f>
        <v>38.1</v>
      </c>
      <c r="F117" s="153">
        <f>+F119+21</f>
        <v>75.099999999999994</v>
      </c>
      <c r="G117" s="153">
        <f>+G119+21.7</f>
        <v>79.900000000000006</v>
      </c>
      <c r="H117" s="153">
        <f>+H119+24</f>
        <v>50.3</v>
      </c>
      <c r="I117" s="153">
        <f>+I119+23</f>
        <v>28.2</v>
      </c>
      <c r="J117" s="153">
        <f>+J119+22.5</f>
        <v>7.6</v>
      </c>
    </row>
    <row r="118" spans="2:10" x14ac:dyDescent="0.25">
      <c r="B118" s="100" t="s">
        <v>74</v>
      </c>
      <c r="C118" s="104">
        <f>IFERROR(+C117/C116,"n/a")</f>
        <v>5.7898151151475841E-2</v>
      </c>
      <c r="D118" s="104">
        <f t="shared" ref="D118:I118" si="39">IFERROR(+D117/D116,"n/a")</f>
        <v>6.1261409423567142E-2</v>
      </c>
      <c r="E118" s="104">
        <f t="shared" si="39"/>
        <v>4.0601023017902818E-2</v>
      </c>
      <c r="F118" s="104">
        <f t="shared" si="39"/>
        <v>7.7366848665911189E-2</v>
      </c>
      <c r="G118" s="104">
        <f t="shared" si="39"/>
        <v>7.2662786467806481E-2</v>
      </c>
      <c r="H118" s="104">
        <f t="shared" si="39"/>
        <v>4.7269993421670896E-2</v>
      </c>
      <c r="I118" s="104">
        <f t="shared" si="39"/>
        <v>3.1610805963457007E-2</v>
      </c>
      <c r="J118" s="104">
        <f t="shared" ref="J118" si="40">IFERROR(+J117/J116,"n/a")</f>
        <v>9.7298681346818586E-3</v>
      </c>
    </row>
    <row r="119" spans="2:10" x14ac:dyDescent="0.25">
      <c r="B119" s="100" t="s">
        <v>1</v>
      </c>
      <c r="C119" s="153">
        <v>49.7</v>
      </c>
      <c r="D119" s="153">
        <v>51.2</v>
      </c>
      <c r="E119" s="153">
        <v>14.8</v>
      </c>
      <c r="F119" s="153">
        <v>54.1</v>
      </c>
      <c r="G119" s="153">
        <v>58.2</v>
      </c>
      <c r="H119" s="153">
        <v>26.3</v>
      </c>
      <c r="I119" s="153">
        <v>5.2</v>
      </c>
      <c r="J119" s="153">
        <v>-14.9</v>
      </c>
    </row>
    <row r="120" spans="2:10" x14ac:dyDescent="0.25">
      <c r="B120" s="100" t="s">
        <v>81</v>
      </c>
      <c r="C120" s="104">
        <f>+IFERROR(C119/C116,"n/a")</f>
        <v>4.030165423289004E-2</v>
      </c>
      <c r="D120" s="104">
        <f t="shared" ref="D120:I120" si="41">+IFERROR(D119/D116,"n/a")</f>
        <v>4.2101800838746817E-2</v>
      </c>
      <c r="E120" s="104">
        <f t="shared" si="41"/>
        <v>1.5771526001705029E-2</v>
      </c>
      <c r="F120" s="104">
        <f t="shared" si="41"/>
        <v>5.5732976202740286E-2</v>
      </c>
      <c r="G120" s="104">
        <f t="shared" si="41"/>
        <v>5.2928337577300845E-2</v>
      </c>
      <c r="H120" s="104">
        <f t="shared" si="41"/>
        <v>2.4715722206559536E-2</v>
      </c>
      <c r="I120" s="104">
        <f t="shared" si="41"/>
        <v>5.8289429436161862E-3</v>
      </c>
      <c r="J120" s="104">
        <f t="shared" ref="J120" si="42">+IFERROR(J119/J116,"n/a")</f>
        <v>-1.9075662527205224E-2</v>
      </c>
    </row>
  </sheetData>
  <hyperlinks>
    <hyperlink ref="C55" r:id="rId1" xr:uid="{F83E1D87-7B25-4E0B-85E7-CBFD43178687}"/>
    <hyperlink ref="C69" r:id="rId2" xr:uid="{F419E7D6-0DAB-4A89-8CF1-0F230A2F665F}"/>
    <hyperlink ref="C83" r:id="rId3" xr:uid="{EE261F33-9DA3-4A79-B6AC-600423045732}"/>
    <hyperlink ref="C97" r:id="rId4" xr:uid="{B3CB0686-8603-43EE-ABC5-F09CE0D88CDF}"/>
    <hyperlink ref="C111" r:id="rId5" xr:uid="{6D261056-096A-4ECE-ACE6-B2F88DDE8EC8}"/>
  </hyperlinks>
  <pageMargins left="0.7" right="0.7" top="0.75" bottom="0.75" header="0.3" footer="0.3"/>
  <pageSetup paperSize="9" orientation="portrait" r:id="rId6"/>
  <drawing r:id="rId7"/>
  <legacy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Catenon</vt:lpstr>
      <vt:lpstr>Peer Analysis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2026-06-26T07:25:19Z</dcterms:modified>
  <cp:category/>
  <cp:contentStatus/>
</cp:coreProperties>
</file>