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showInkAnnotation="0" codeName="ThisWorkbook"/>
  <xr:revisionPtr revIDLastSave="0" documentId="13_ncr:1_{AACF04F4-0BC5-4BE2-8EAB-1767A58DD1CD}" xr6:coauthVersionLast="47" xr6:coauthVersionMax="47" xr10:uidLastSave="{00000000-0000-0000-0000-000000000000}"/>
  <bookViews>
    <workbookView xWindow="-120" yWindow="-120" windowWidth="29040" windowHeight="15840" xr2:uid="{00000000-000D-0000-FFFF-FFFF00000000}"/>
  </bookViews>
  <sheets>
    <sheet name="Catenon" sheetId="40" r:id="rId1"/>
    <sheet name="Peer Analysis" sheetId="41" r:id="rId2"/>
  </sheets>
  <definedNames>
    <definedName name="eurkrw">'Peer Analysis'!#REF!</definedName>
    <definedName name="eurwon">'Peer Analysis'!#REF!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12" i="41" l="1"/>
  <c r="E112" i="41"/>
  <c r="F112" i="41"/>
  <c r="G112" i="41"/>
  <c r="H112" i="41"/>
  <c r="I112" i="41"/>
  <c r="D110" i="41"/>
  <c r="E110" i="41"/>
  <c r="F110" i="41"/>
  <c r="G110" i="41"/>
  <c r="H110" i="41"/>
  <c r="I110" i="41"/>
  <c r="D107" i="41"/>
  <c r="E107" i="41"/>
  <c r="F107" i="41"/>
  <c r="G107" i="41"/>
  <c r="H107" i="41"/>
  <c r="I107" i="41"/>
  <c r="D98" i="41"/>
  <c r="E98" i="41"/>
  <c r="F98" i="41"/>
  <c r="G98" i="41"/>
  <c r="H98" i="41"/>
  <c r="I98" i="41"/>
  <c r="D96" i="41"/>
  <c r="E96" i="41"/>
  <c r="F96" i="41"/>
  <c r="G96" i="41"/>
  <c r="H96" i="41"/>
  <c r="I96" i="41"/>
  <c r="D93" i="41"/>
  <c r="E93" i="41"/>
  <c r="F93" i="41"/>
  <c r="G93" i="41"/>
  <c r="H93" i="41"/>
  <c r="I93" i="41"/>
  <c r="D84" i="41"/>
  <c r="E84" i="41"/>
  <c r="F84" i="41"/>
  <c r="G84" i="41"/>
  <c r="H84" i="41"/>
  <c r="I84" i="41"/>
  <c r="D82" i="41"/>
  <c r="E82" i="41"/>
  <c r="F82" i="41"/>
  <c r="G82" i="41"/>
  <c r="H82" i="41"/>
  <c r="I82" i="41"/>
  <c r="D79" i="41"/>
  <c r="E79" i="41"/>
  <c r="F79" i="41"/>
  <c r="G79" i="41"/>
  <c r="H79" i="41"/>
  <c r="I79" i="41"/>
  <c r="D70" i="41"/>
  <c r="E70" i="41"/>
  <c r="F70" i="41"/>
  <c r="G70" i="41"/>
  <c r="H70" i="41"/>
  <c r="I70" i="41"/>
  <c r="D68" i="41"/>
  <c r="E68" i="41"/>
  <c r="F68" i="41"/>
  <c r="G68" i="41"/>
  <c r="H68" i="41"/>
  <c r="I68" i="41"/>
  <c r="D65" i="41"/>
  <c r="E65" i="41"/>
  <c r="F65" i="41"/>
  <c r="G65" i="41"/>
  <c r="H65" i="41"/>
  <c r="I65" i="41"/>
  <c r="D56" i="41"/>
  <c r="E56" i="41"/>
  <c r="F56" i="41"/>
  <c r="G56" i="41"/>
  <c r="H56" i="41"/>
  <c r="I56" i="41"/>
  <c r="D54" i="41"/>
  <c r="E54" i="41"/>
  <c r="F54" i="41"/>
  <c r="G54" i="41"/>
  <c r="H54" i="41"/>
  <c r="I54" i="41"/>
  <c r="D51" i="41"/>
  <c r="E51" i="41"/>
  <c r="F51" i="41"/>
  <c r="G51" i="41"/>
  <c r="H51" i="41"/>
  <c r="I51" i="41"/>
  <c r="D264" i="40"/>
  <c r="D250" i="40"/>
  <c r="L247" i="40"/>
  <c r="M247" i="40"/>
  <c r="N247" i="40"/>
  <c r="O247" i="40"/>
  <c r="P247" i="40"/>
  <c r="L246" i="40"/>
  <c r="M246" i="40"/>
  <c r="N246" i="40"/>
  <c r="O246" i="40"/>
  <c r="P246" i="40"/>
  <c r="K246" i="40"/>
  <c r="E246" i="40"/>
  <c r="F246" i="40"/>
  <c r="G246" i="40"/>
  <c r="H246" i="40"/>
  <c r="I246" i="40"/>
  <c r="J246" i="40"/>
  <c r="D246" i="40"/>
  <c r="K245" i="40"/>
  <c r="L220" i="40"/>
  <c r="M220" i="40"/>
  <c r="N220" i="40"/>
  <c r="O220" i="40"/>
  <c r="P220" i="40"/>
  <c r="L221" i="40"/>
  <c r="M221" i="40"/>
  <c r="N221" i="40"/>
  <c r="O221" i="40"/>
  <c r="P221" i="40"/>
  <c r="L222" i="40"/>
  <c r="M222" i="40"/>
  <c r="N222" i="40"/>
  <c r="O222" i="40"/>
  <c r="P222" i="40"/>
  <c r="L223" i="40"/>
  <c r="M223" i="40"/>
  <c r="N223" i="40"/>
  <c r="O223" i="40"/>
  <c r="P223" i="40"/>
  <c r="L224" i="40"/>
  <c r="M224" i="40"/>
  <c r="N224" i="40"/>
  <c r="O224" i="40"/>
  <c r="P224" i="40"/>
  <c r="L217" i="40"/>
  <c r="M217" i="40"/>
  <c r="N217" i="40"/>
  <c r="O217" i="40"/>
  <c r="P217" i="40"/>
  <c r="K217" i="40"/>
  <c r="D217" i="40"/>
  <c r="E217" i="40"/>
  <c r="F217" i="40"/>
  <c r="G217" i="40"/>
  <c r="H217" i="40"/>
  <c r="I217" i="40"/>
  <c r="J217" i="40"/>
  <c r="L87" i="40"/>
  <c r="M87" i="40"/>
  <c r="N87" i="40"/>
  <c r="O87" i="40"/>
  <c r="P87" i="40"/>
  <c r="C95" i="41"/>
  <c r="C96" i="41" s="1"/>
  <c r="D95" i="41"/>
  <c r="E95" i="41"/>
  <c r="F95" i="41"/>
  <c r="G95" i="41"/>
  <c r="H95" i="41"/>
  <c r="I95" i="41"/>
  <c r="F26" i="41"/>
  <c r="F33" i="41"/>
  <c r="F42" i="41" s="1"/>
  <c r="C109" i="41"/>
  <c r="C110" i="41" s="1"/>
  <c r="D109" i="41"/>
  <c r="E109" i="41"/>
  <c r="F109" i="41"/>
  <c r="G109" i="41"/>
  <c r="H109" i="41"/>
  <c r="I109" i="41"/>
  <c r="G33" i="41"/>
  <c r="G34" i="41" s="1"/>
  <c r="E26" i="41"/>
  <c r="E42" i="41" s="1"/>
  <c r="E37" i="41"/>
  <c r="E25" i="41"/>
  <c r="F25" i="41"/>
  <c r="G25" i="41"/>
  <c r="E32" i="41"/>
  <c r="F32" i="41"/>
  <c r="G32" i="41"/>
  <c r="E34" i="41"/>
  <c r="G42" i="41"/>
  <c r="C84" i="41"/>
  <c r="C82" i="41"/>
  <c r="C79" i="41"/>
  <c r="C98" i="41"/>
  <c r="C93" i="41"/>
  <c r="C112" i="41"/>
  <c r="C107" i="41"/>
  <c r="K64" i="40"/>
  <c r="C67" i="41"/>
  <c r="C68" i="41" s="1"/>
  <c r="D67" i="41"/>
  <c r="E67" i="41"/>
  <c r="F67" i="41"/>
  <c r="G67" i="41"/>
  <c r="H67" i="41"/>
  <c r="C42" i="41"/>
  <c r="D37" i="41"/>
  <c r="D22" i="41"/>
  <c r="D25" i="41" s="1"/>
  <c r="D29" i="41" s="1"/>
  <c r="D40" i="41" s="1"/>
  <c r="I67" i="41"/>
  <c r="D33" i="41"/>
  <c r="D34" i="41" s="1"/>
  <c r="C65" i="41"/>
  <c r="C70" i="41"/>
  <c r="D32" i="41"/>
  <c r="D43" i="40"/>
  <c r="J80" i="40"/>
  <c r="F34" i="41" l="1"/>
  <c r="E39" i="41"/>
  <c r="E29" i="41"/>
  <c r="G29" i="41"/>
  <c r="G39" i="41"/>
  <c r="F39" i="41"/>
  <c r="F29" i="41"/>
  <c r="D42" i="41"/>
  <c r="D39" i="41"/>
  <c r="D41" i="41"/>
  <c r="D175" i="40"/>
  <c r="D200" i="40"/>
  <c r="D192" i="40"/>
  <c r="G41" i="41" l="1"/>
  <c r="G40" i="41"/>
  <c r="E41" i="41"/>
  <c r="E40" i="41"/>
  <c r="F40" i="41"/>
  <c r="F41" i="41"/>
  <c r="D263" i="40"/>
  <c r="D262" i="40"/>
  <c r="D261" i="40"/>
  <c r="D260" i="40"/>
  <c r="D259" i="40"/>
  <c r="L238" i="40"/>
  <c r="M238" i="40" s="1"/>
  <c r="N238" i="40" s="1"/>
  <c r="O238" i="40" s="1"/>
  <c r="P238" i="40" s="1"/>
  <c r="L237" i="40" l="1"/>
  <c r="L239" i="40" s="1"/>
  <c r="K239" i="40"/>
  <c r="D258" i="40" s="1"/>
  <c r="L92" i="40"/>
  <c r="M92" i="40"/>
  <c r="N92" i="40"/>
  <c r="O92" i="40"/>
  <c r="P92" i="40"/>
  <c r="K92" i="40"/>
  <c r="K113" i="40"/>
  <c r="L113" i="40"/>
  <c r="M113" i="40"/>
  <c r="N113" i="40"/>
  <c r="O113" i="40"/>
  <c r="P113" i="40"/>
  <c r="J171" i="40"/>
  <c r="M237" i="40" l="1"/>
  <c r="K249" i="40"/>
  <c r="L249" i="40"/>
  <c r="M249" i="40"/>
  <c r="K209" i="40"/>
  <c r="K205" i="40"/>
  <c r="L205" i="40"/>
  <c r="M205" i="40"/>
  <c r="N205" i="40"/>
  <c r="O205" i="40"/>
  <c r="P205" i="40"/>
  <c r="K127" i="40"/>
  <c r="L127" i="40" s="1"/>
  <c r="M127" i="40" s="1"/>
  <c r="N127" i="40" s="1"/>
  <c r="O127" i="40" s="1"/>
  <c r="P127" i="40" s="1"/>
  <c r="K156" i="40"/>
  <c r="L156" i="40" s="1"/>
  <c r="K151" i="40"/>
  <c r="L151" i="40" s="1"/>
  <c r="M151" i="40" s="1"/>
  <c r="K66" i="40"/>
  <c r="K65" i="40"/>
  <c r="K67" i="40" s="1"/>
  <c r="P67" i="40"/>
  <c r="P66" i="40"/>
  <c r="L62" i="40"/>
  <c r="M62" i="40" s="1"/>
  <c r="L61" i="40"/>
  <c r="P63" i="40"/>
  <c r="K63" i="40"/>
  <c r="K159" i="40"/>
  <c r="L159" i="40" s="1"/>
  <c r="M159" i="40" s="1"/>
  <c r="N159" i="40" s="1"/>
  <c r="O159" i="40" s="1"/>
  <c r="P159" i="40" s="1"/>
  <c r="K158" i="40"/>
  <c r="L158" i="40" s="1"/>
  <c r="M158" i="40" s="1"/>
  <c r="K154" i="40"/>
  <c r="L154" i="40" s="1"/>
  <c r="M154" i="40" s="1"/>
  <c r="N154" i="40" s="1"/>
  <c r="O154" i="40" s="1"/>
  <c r="P154" i="40" s="1"/>
  <c r="K153" i="40"/>
  <c r="L153" i="40" s="1"/>
  <c r="M153" i="40" s="1"/>
  <c r="N153" i="40" s="1"/>
  <c r="O153" i="40" s="1"/>
  <c r="P153" i="40" s="1"/>
  <c r="K152" i="40"/>
  <c r="L152" i="40" s="1"/>
  <c r="K149" i="40"/>
  <c r="K136" i="40"/>
  <c r="L136" i="40" s="1"/>
  <c r="M136" i="40" s="1"/>
  <c r="N136" i="40" s="1"/>
  <c r="O136" i="40" s="1"/>
  <c r="P136" i="40" s="1"/>
  <c r="K135" i="40"/>
  <c r="L135" i="40" s="1"/>
  <c r="K133" i="40"/>
  <c r="L133" i="40" s="1"/>
  <c r="M133" i="40" s="1"/>
  <c r="N133" i="40" s="1"/>
  <c r="K130" i="40"/>
  <c r="L130" i="40" s="1"/>
  <c r="M130" i="40" s="1"/>
  <c r="K129" i="40"/>
  <c r="L129" i="40" s="1"/>
  <c r="M129" i="40" s="1"/>
  <c r="N129" i="40" s="1"/>
  <c r="O129" i="40" s="1"/>
  <c r="P129" i="40" s="1"/>
  <c r="K128" i="40"/>
  <c r="D118" i="40"/>
  <c r="E118" i="40"/>
  <c r="F118" i="40"/>
  <c r="G118" i="40"/>
  <c r="H118" i="40"/>
  <c r="I118" i="40"/>
  <c r="J118" i="40"/>
  <c r="D171" i="40"/>
  <c r="D80" i="40"/>
  <c r="D79" i="40"/>
  <c r="D156" i="40"/>
  <c r="D131" i="40"/>
  <c r="E216" i="40"/>
  <c r="F216" i="40"/>
  <c r="E213" i="40"/>
  <c r="F213" i="40"/>
  <c r="E191" i="40"/>
  <c r="E171" i="40"/>
  <c r="E178" i="40" s="1"/>
  <c r="E188" i="40" s="1"/>
  <c r="E98" i="40"/>
  <c r="E80" i="40"/>
  <c r="E79" i="40"/>
  <c r="E160" i="40"/>
  <c r="E155" i="40"/>
  <c r="E148" i="40"/>
  <c r="E131" i="40"/>
  <c r="F197" i="40"/>
  <c r="L213" i="40" l="1"/>
  <c r="L212" i="40" s="1"/>
  <c r="M156" i="40"/>
  <c r="N156" i="40" s="1"/>
  <c r="O156" i="40" s="1"/>
  <c r="P156" i="40" s="1"/>
  <c r="K213" i="40"/>
  <c r="K212" i="40" s="1"/>
  <c r="K220" i="40" s="1"/>
  <c r="L149" i="40"/>
  <c r="K241" i="40"/>
  <c r="N237" i="40"/>
  <c r="M239" i="40"/>
  <c r="N151" i="40"/>
  <c r="N62" i="40"/>
  <c r="O62" i="40" s="1"/>
  <c r="L65" i="40"/>
  <c r="M61" i="40"/>
  <c r="L64" i="40"/>
  <c r="M64" i="40" s="1"/>
  <c r="N64" i="40" s="1"/>
  <c r="O64" i="40" s="1"/>
  <c r="L63" i="40"/>
  <c r="P68" i="40"/>
  <c r="P75" i="40" s="1"/>
  <c r="P80" i="40" s="1"/>
  <c r="K68" i="40"/>
  <c r="K75" i="40" s="1"/>
  <c r="E87" i="40"/>
  <c r="E85" i="40" s="1"/>
  <c r="E86" i="40" s="1"/>
  <c r="D87" i="40"/>
  <c r="M152" i="40"/>
  <c r="M155" i="40" s="1"/>
  <c r="L155" i="40"/>
  <c r="N130" i="40"/>
  <c r="O130" i="40" s="1"/>
  <c r="P130" i="40" s="1"/>
  <c r="L128" i="40"/>
  <c r="K155" i="40"/>
  <c r="N158" i="40"/>
  <c r="O133" i="40"/>
  <c r="M135" i="40"/>
  <c r="N135" i="40" s="1"/>
  <c r="O135" i="40" s="1"/>
  <c r="P135" i="40" s="1"/>
  <c r="F171" i="40"/>
  <c r="F137" i="40"/>
  <c r="F131" i="40"/>
  <c r="F97" i="40"/>
  <c r="F80" i="40"/>
  <c r="F79" i="40"/>
  <c r="G216" i="40"/>
  <c r="G213" i="40"/>
  <c r="G160" i="40"/>
  <c r="G155" i="40"/>
  <c r="G148" i="40"/>
  <c r="G131" i="40"/>
  <c r="H131" i="40"/>
  <c r="G178" i="40"/>
  <c r="G188" i="40" s="1"/>
  <c r="G197" i="40"/>
  <c r="G80" i="40"/>
  <c r="G79" i="40"/>
  <c r="H80" i="40"/>
  <c r="H79" i="40"/>
  <c r="I80" i="40"/>
  <c r="I79" i="40"/>
  <c r="H216" i="40"/>
  <c r="I216" i="40"/>
  <c r="H213" i="40"/>
  <c r="I213" i="40"/>
  <c r="J213" i="40"/>
  <c r="J212" i="40" s="1"/>
  <c r="D93" i="40" l="1"/>
  <c r="D101" i="40" s="1"/>
  <c r="D85" i="40"/>
  <c r="D86" i="40" s="1"/>
  <c r="K80" i="40"/>
  <c r="K78" i="40"/>
  <c r="P78" i="40"/>
  <c r="K96" i="40"/>
  <c r="L66" i="40"/>
  <c r="K193" i="40"/>
  <c r="K134" i="40"/>
  <c r="K180" i="40" s="1"/>
  <c r="P193" i="40"/>
  <c r="P197" i="40" s="1"/>
  <c r="P134" i="40"/>
  <c r="L96" i="40"/>
  <c r="N249" i="40"/>
  <c r="O237" i="40"/>
  <c r="N239" i="40"/>
  <c r="M149" i="40"/>
  <c r="L241" i="40"/>
  <c r="M213" i="40"/>
  <c r="M212" i="40" s="1"/>
  <c r="O151" i="40"/>
  <c r="N213" i="40"/>
  <c r="N212" i="40" s="1"/>
  <c r="N61" i="40"/>
  <c r="M66" i="40"/>
  <c r="M63" i="40"/>
  <c r="M65" i="40"/>
  <c r="L67" i="40"/>
  <c r="K77" i="40"/>
  <c r="P77" i="40"/>
  <c r="F87" i="40"/>
  <c r="F85" i="40" s="1"/>
  <c r="F86" i="40" s="1"/>
  <c r="N152" i="40"/>
  <c r="N155" i="40" s="1"/>
  <c r="M128" i="40"/>
  <c r="O158" i="40"/>
  <c r="P133" i="40"/>
  <c r="G87" i="40"/>
  <c r="I87" i="40"/>
  <c r="H87" i="40"/>
  <c r="I131" i="40"/>
  <c r="C44" i="40"/>
  <c r="D44" i="40"/>
  <c r="E44" i="40"/>
  <c r="F44" i="40"/>
  <c r="J216" i="40"/>
  <c r="J79" i="40"/>
  <c r="I93" i="40" l="1"/>
  <c r="I101" i="40" s="1"/>
  <c r="I85" i="40"/>
  <c r="I86" i="40" s="1"/>
  <c r="H93" i="40"/>
  <c r="H101" i="40" s="1"/>
  <c r="H85" i="40"/>
  <c r="H86" i="40" s="1"/>
  <c r="L68" i="40"/>
  <c r="L75" i="40" s="1"/>
  <c r="L80" i="40" s="1"/>
  <c r="G93" i="40"/>
  <c r="G101" i="40" s="1"/>
  <c r="G85" i="40"/>
  <c r="G86" i="40" s="1"/>
  <c r="M96" i="40"/>
  <c r="L193" i="40"/>
  <c r="L197" i="40" s="1"/>
  <c r="P157" i="40"/>
  <c r="N149" i="40"/>
  <c r="M241" i="40"/>
  <c r="K90" i="40"/>
  <c r="K197" i="40"/>
  <c r="K157" i="40"/>
  <c r="O249" i="40"/>
  <c r="O239" i="40"/>
  <c r="P237" i="40"/>
  <c r="N96" i="40"/>
  <c r="P151" i="40"/>
  <c r="P213" i="40" s="1"/>
  <c r="P212" i="40" s="1"/>
  <c r="O213" i="40"/>
  <c r="O212" i="40" s="1"/>
  <c r="L77" i="40"/>
  <c r="N65" i="40"/>
  <c r="M67" i="40"/>
  <c r="M68" i="40" s="1"/>
  <c r="M75" i="40" s="1"/>
  <c r="M80" i="40" s="1"/>
  <c r="O61" i="40"/>
  <c r="N66" i="40"/>
  <c r="N63" i="40"/>
  <c r="K87" i="40"/>
  <c r="O152" i="40"/>
  <c r="O155" i="40" s="1"/>
  <c r="N128" i="40"/>
  <c r="P158" i="40"/>
  <c r="J131" i="40"/>
  <c r="D88" i="40"/>
  <c r="E88" i="40"/>
  <c r="F88" i="40"/>
  <c r="J87" i="40"/>
  <c r="J85" i="40" s="1"/>
  <c r="C87" i="40"/>
  <c r="C224" i="40" s="1"/>
  <c r="C51" i="41"/>
  <c r="E58" i="40"/>
  <c r="E205" i="40"/>
  <c r="E197" i="40"/>
  <c r="E150" i="40"/>
  <c r="E137" i="40"/>
  <c r="G44" i="40"/>
  <c r="H44" i="40"/>
  <c r="I44" i="40"/>
  <c r="J44" i="40"/>
  <c r="H215" i="40"/>
  <c r="I215" i="40"/>
  <c r="J215" i="40"/>
  <c r="G215" i="40"/>
  <c r="C116" i="40"/>
  <c r="C117" i="40"/>
  <c r="D117" i="40"/>
  <c r="E117" i="40"/>
  <c r="F117" i="40"/>
  <c r="G117" i="40"/>
  <c r="H117" i="40"/>
  <c r="I117" i="40"/>
  <c r="C118" i="40"/>
  <c r="J117" i="40"/>
  <c r="D241" i="40"/>
  <c r="E241" i="40"/>
  <c r="F241" i="40"/>
  <c r="G241" i="40"/>
  <c r="H241" i="40"/>
  <c r="I241" i="40"/>
  <c r="J241" i="40"/>
  <c r="J220" i="40"/>
  <c r="C212" i="40"/>
  <c r="C220" i="40" s="1"/>
  <c r="D212" i="40"/>
  <c r="E212" i="40"/>
  <c r="E220" i="40" s="1"/>
  <c r="F212" i="40"/>
  <c r="F220" i="40" s="1"/>
  <c r="G212" i="40"/>
  <c r="H212" i="40"/>
  <c r="H220" i="40" s="1"/>
  <c r="I212" i="40"/>
  <c r="I220" i="40" s="1"/>
  <c r="C215" i="40"/>
  <c r="D215" i="40"/>
  <c r="E215" i="40"/>
  <c r="F215" i="40"/>
  <c r="C197" i="40"/>
  <c r="D197" i="40"/>
  <c r="I197" i="40"/>
  <c r="J197" i="40"/>
  <c r="H197" i="40"/>
  <c r="C113" i="40"/>
  <c r="C249" i="40" s="1"/>
  <c r="D113" i="40"/>
  <c r="D249" i="40" s="1"/>
  <c r="E113" i="40"/>
  <c r="E249" i="40" s="1"/>
  <c r="F113" i="40"/>
  <c r="F249" i="40" s="1"/>
  <c r="G113" i="40"/>
  <c r="G249" i="40" s="1"/>
  <c r="H113" i="40"/>
  <c r="H249" i="40" s="1"/>
  <c r="I113" i="40"/>
  <c r="I249" i="40" s="1"/>
  <c r="J113" i="40"/>
  <c r="J249" i="40" s="1"/>
  <c r="C242" i="40"/>
  <c r="C241" i="40"/>
  <c r="D239" i="40"/>
  <c r="E239" i="40"/>
  <c r="F239" i="40"/>
  <c r="G239" i="40"/>
  <c r="H239" i="40"/>
  <c r="I239" i="40"/>
  <c r="J239" i="40"/>
  <c r="C239" i="40"/>
  <c r="C205" i="40"/>
  <c r="D205" i="40"/>
  <c r="F205" i="40"/>
  <c r="G205" i="40"/>
  <c r="H205" i="40"/>
  <c r="I205" i="40"/>
  <c r="J205" i="40"/>
  <c r="C160" i="40"/>
  <c r="D160" i="40"/>
  <c r="F160" i="40"/>
  <c r="H160" i="40"/>
  <c r="I160" i="40"/>
  <c r="J160" i="40"/>
  <c r="C155" i="40"/>
  <c r="D155" i="40"/>
  <c r="F155" i="40"/>
  <c r="H155" i="40"/>
  <c r="I155" i="40"/>
  <c r="J155" i="40"/>
  <c r="C148" i="40"/>
  <c r="C150" i="40" s="1"/>
  <c r="D148" i="40"/>
  <c r="D150" i="40" s="1"/>
  <c r="F148" i="40"/>
  <c r="F150" i="40" s="1"/>
  <c r="G150" i="40"/>
  <c r="H148" i="40"/>
  <c r="H150" i="40" s="1"/>
  <c r="I148" i="40"/>
  <c r="I150" i="40" s="1"/>
  <c r="J148" i="40"/>
  <c r="C137" i="40"/>
  <c r="D137" i="40"/>
  <c r="G137" i="40"/>
  <c r="H137" i="40"/>
  <c r="I137" i="40"/>
  <c r="J137" i="40"/>
  <c r="C131" i="40"/>
  <c r="D91" i="40"/>
  <c r="E91" i="40"/>
  <c r="F91" i="40"/>
  <c r="G91" i="40"/>
  <c r="H91" i="40"/>
  <c r="I91" i="40"/>
  <c r="C91" i="40"/>
  <c r="C58" i="40"/>
  <c r="C68" i="40" s="1"/>
  <c r="D58" i="40"/>
  <c r="F58" i="40"/>
  <c r="G58" i="40"/>
  <c r="H58" i="40"/>
  <c r="J91" i="40"/>
  <c r="P88" i="40" l="1"/>
  <c r="M78" i="40"/>
  <c r="L78" i="40"/>
  <c r="L157" i="40" s="1"/>
  <c r="L182" i="40" s="1"/>
  <c r="L134" i="40"/>
  <c r="L180" i="40" s="1"/>
  <c r="P160" i="40"/>
  <c r="J224" i="40"/>
  <c r="J229" i="40" s="1"/>
  <c r="M193" i="40"/>
  <c r="M197" i="40" s="1"/>
  <c r="M134" i="40"/>
  <c r="K182" i="40"/>
  <c r="K160" i="40"/>
  <c r="O149" i="40"/>
  <c r="N241" i="40"/>
  <c r="P249" i="40"/>
  <c r="P239" i="40"/>
  <c r="K88" i="40"/>
  <c r="K224" i="40"/>
  <c r="K229" i="40" s="1"/>
  <c r="P229" i="40"/>
  <c r="O96" i="40"/>
  <c r="P96" i="40"/>
  <c r="O66" i="40"/>
  <c r="O63" i="40"/>
  <c r="M77" i="40"/>
  <c r="O65" i="40"/>
  <c r="O67" i="40" s="1"/>
  <c r="N67" i="40"/>
  <c r="N68" i="40" s="1"/>
  <c r="N75" i="40" s="1"/>
  <c r="N80" i="40" s="1"/>
  <c r="P152" i="40"/>
  <c r="P155" i="40" s="1"/>
  <c r="J150" i="40"/>
  <c r="J223" i="40" s="1"/>
  <c r="J228" i="40" s="1"/>
  <c r="O128" i="40"/>
  <c r="J138" i="40"/>
  <c r="J222" i="40" s="1"/>
  <c r="J226" i="40" s="1"/>
  <c r="F138" i="40"/>
  <c r="F222" i="40" s="1"/>
  <c r="F226" i="40" s="1"/>
  <c r="F93" i="40"/>
  <c r="F101" i="40" s="1"/>
  <c r="E93" i="40"/>
  <c r="C93" i="40"/>
  <c r="C94" i="40" s="1"/>
  <c r="E138" i="40"/>
  <c r="E222" i="40" s="1"/>
  <c r="E226" i="40" s="1"/>
  <c r="I224" i="40"/>
  <c r="I229" i="40" s="1"/>
  <c r="C138" i="40"/>
  <c r="E161" i="40"/>
  <c r="D138" i="40"/>
  <c r="G224" i="40"/>
  <c r="J93" i="40"/>
  <c r="H224" i="40"/>
  <c r="H229" i="40" s="1"/>
  <c r="C248" i="40"/>
  <c r="D221" i="40"/>
  <c r="I138" i="40"/>
  <c r="F240" i="40"/>
  <c r="F243" i="40" s="1"/>
  <c r="G240" i="40"/>
  <c r="G243" i="40" s="1"/>
  <c r="G220" i="40"/>
  <c r="D220" i="40"/>
  <c r="G138" i="40"/>
  <c r="C217" i="40"/>
  <c r="E240" i="40"/>
  <c r="E243" i="40" s="1"/>
  <c r="H240" i="40"/>
  <c r="H243" i="40" s="1"/>
  <c r="D224" i="40"/>
  <c r="C229" i="40"/>
  <c r="J88" i="40"/>
  <c r="G88" i="40"/>
  <c r="H138" i="40"/>
  <c r="H88" i="40"/>
  <c r="E223" i="40"/>
  <c r="D223" i="40"/>
  <c r="D161" i="40"/>
  <c r="C223" i="40"/>
  <c r="C227" i="40" s="1"/>
  <c r="C161" i="40"/>
  <c r="F223" i="40"/>
  <c r="F228" i="40" s="1"/>
  <c r="F161" i="40"/>
  <c r="I223" i="40"/>
  <c r="I227" i="40" s="1"/>
  <c r="I161" i="40"/>
  <c r="G223" i="40"/>
  <c r="G161" i="40"/>
  <c r="H223" i="40"/>
  <c r="H228" i="40" s="1"/>
  <c r="H161" i="40"/>
  <c r="F224" i="40"/>
  <c r="F229" i="40" s="1"/>
  <c r="C88" i="40"/>
  <c r="E224" i="40"/>
  <c r="E229" i="40" s="1"/>
  <c r="I88" i="40"/>
  <c r="I94" i="40"/>
  <c r="J58" i="40"/>
  <c r="I58" i="40"/>
  <c r="N78" i="40" l="1"/>
  <c r="M180" i="40"/>
  <c r="L88" i="40"/>
  <c r="L160" i="40"/>
  <c r="M157" i="40"/>
  <c r="M160" i="40" s="1"/>
  <c r="J86" i="40"/>
  <c r="M88" i="40"/>
  <c r="O68" i="40"/>
  <c r="O75" i="40" s="1"/>
  <c r="O80" i="40" s="1"/>
  <c r="N193" i="40"/>
  <c r="N197" i="40" s="1"/>
  <c r="N134" i="40"/>
  <c r="N180" i="40" s="1"/>
  <c r="O193" i="40"/>
  <c r="O197" i="40" s="1"/>
  <c r="O134" i="40"/>
  <c r="J101" i="40"/>
  <c r="J169" i="40" s="1"/>
  <c r="J178" i="40" s="1"/>
  <c r="J188" i="40" s="1"/>
  <c r="P149" i="40"/>
  <c r="P241" i="40" s="1"/>
  <c r="O241" i="40"/>
  <c r="O77" i="40"/>
  <c r="N77" i="40"/>
  <c r="P128" i="40"/>
  <c r="J161" i="40"/>
  <c r="E101" i="40"/>
  <c r="E105" i="40" s="1"/>
  <c r="E106" i="40" s="1"/>
  <c r="E110" i="40" s="1"/>
  <c r="G229" i="40"/>
  <c r="C222" i="40"/>
  <c r="C226" i="40" s="1"/>
  <c r="C162" i="40"/>
  <c r="D222" i="40"/>
  <c r="D226" i="40" s="1"/>
  <c r="D227" i="40"/>
  <c r="J94" i="40"/>
  <c r="D240" i="40"/>
  <c r="D243" i="40" s="1"/>
  <c r="D247" i="40" s="1"/>
  <c r="D230" i="40"/>
  <c r="F221" i="40"/>
  <c r="F230" i="40" s="1"/>
  <c r="C228" i="40"/>
  <c r="D228" i="40"/>
  <c r="G222" i="40"/>
  <c r="G226" i="40" s="1"/>
  <c r="I222" i="40"/>
  <c r="I226" i="40" s="1"/>
  <c r="H222" i="40"/>
  <c r="H226" i="40" s="1"/>
  <c r="G228" i="40"/>
  <c r="E247" i="40"/>
  <c r="F247" i="40"/>
  <c r="D94" i="40"/>
  <c r="I221" i="40"/>
  <c r="I230" i="40" s="1"/>
  <c r="I240" i="40"/>
  <c r="I243" i="40" s="1"/>
  <c r="J221" i="40"/>
  <c r="J230" i="40" s="1"/>
  <c r="J240" i="40"/>
  <c r="J243" i="40" s="1"/>
  <c r="G221" i="40"/>
  <c r="G230" i="40" s="1"/>
  <c r="G218" i="40"/>
  <c r="G247" i="40"/>
  <c r="H247" i="40"/>
  <c r="I218" i="40"/>
  <c r="C221" i="40"/>
  <c r="C230" i="40" s="1"/>
  <c r="C240" i="40"/>
  <c r="C243" i="40" s="1"/>
  <c r="D218" i="40"/>
  <c r="E218" i="40"/>
  <c r="E221" i="40"/>
  <c r="E230" i="40" s="1"/>
  <c r="J218" i="40"/>
  <c r="F218" i="40"/>
  <c r="H218" i="40"/>
  <c r="H221" i="40"/>
  <c r="H230" i="40" s="1"/>
  <c r="I228" i="40"/>
  <c r="G227" i="40"/>
  <c r="D229" i="40"/>
  <c r="H227" i="40"/>
  <c r="J227" i="40"/>
  <c r="F227" i="40"/>
  <c r="D105" i="40"/>
  <c r="D103" i="40"/>
  <c r="E94" i="40"/>
  <c r="F94" i="40"/>
  <c r="C101" i="40"/>
  <c r="H94" i="40"/>
  <c r="G94" i="40"/>
  <c r="E228" i="40"/>
  <c r="E227" i="40"/>
  <c r="I103" i="40"/>
  <c r="C56" i="41"/>
  <c r="C54" i="41"/>
  <c r="L229" i="40" l="1"/>
  <c r="O78" i="40"/>
  <c r="M229" i="40"/>
  <c r="M182" i="40"/>
  <c r="N157" i="40"/>
  <c r="N182" i="40" s="1"/>
  <c r="O157" i="40"/>
  <c r="J103" i="40"/>
  <c r="O180" i="40"/>
  <c r="P180" i="40"/>
  <c r="I105" i="40"/>
  <c r="I250" i="40" s="1"/>
  <c r="C247" i="40"/>
  <c r="C246" i="40"/>
  <c r="J247" i="40"/>
  <c r="I247" i="40"/>
  <c r="F103" i="40"/>
  <c r="F105" i="40"/>
  <c r="F250" i="40" s="1"/>
  <c r="D178" i="40"/>
  <c r="D188" i="40" s="1"/>
  <c r="D208" i="40" s="1"/>
  <c r="E114" i="40"/>
  <c r="D106" i="40"/>
  <c r="D108" i="40"/>
  <c r="C105" i="40"/>
  <c r="C250" i="40" s="1"/>
  <c r="C103" i="40"/>
  <c r="G103" i="40"/>
  <c r="G105" i="40"/>
  <c r="G250" i="40" s="1"/>
  <c r="E103" i="40"/>
  <c r="E250" i="40"/>
  <c r="H105" i="40"/>
  <c r="H250" i="40" s="1"/>
  <c r="H103" i="40"/>
  <c r="J105" i="40"/>
  <c r="C34" i="41"/>
  <c r="C32" i="41"/>
  <c r="C25" i="41"/>
  <c r="C39" i="41" s="1"/>
  <c r="N160" i="40" l="1"/>
  <c r="O182" i="40"/>
  <c r="P182" i="40"/>
  <c r="O160" i="40"/>
  <c r="N88" i="40"/>
  <c r="N229" i="40"/>
  <c r="J250" i="40"/>
  <c r="K114" i="40"/>
  <c r="O88" i="40"/>
  <c r="O229" i="40"/>
  <c r="I178" i="40"/>
  <c r="J114" i="40"/>
  <c r="I108" i="40"/>
  <c r="I106" i="40"/>
  <c r="D110" i="40"/>
  <c r="H106" i="40"/>
  <c r="H178" i="40"/>
  <c r="H108" i="40"/>
  <c r="I114" i="40"/>
  <c r="E108" i="40"/>
  <c r="F114" i="40"/>
  <c r="C106" i="40"/>
  <c r="C108" i="40"/>
  <c r="D114" i="40"/>
  <c r="C169" i="40"/>
  <c r="C178" i="40" s="1"/>
  <c r="C188" i="40" s="1"/>
  <c r="C208" i="40" s="1"/>
  <c r="C210" i="40" s="1"/>
  <c r="D210" i="40" s="1"/>
  <c r="H114" i="40"/>
  <c r="G106" i="40"/>
  <c r="G108" i="40"/>
  <c r="F106" i="40"/>
  <c r="F108" i="40"/>
  <c r="F178" i="40"/>
  <c r="G114" i="40"/>
  <c r="J108" i="40"/>
  <c r="J106" i="40"/>
  <c r="C29" i="41"/>
  <c r="C41" i="41" l="1"/>
  <c r="C40" i="41"/>
  <c r="F188" i="40"/>
  <c r="F208" i="40" s="1"/>
  <c r="I188" i="40"/>
  <c r="I208" i="40" s="1"/>
  <c r="H188" i="40"/>
  <c r="H208" i="40" s="1"/>
  <c r="G208" i="40"/>
  <c r="I110" i="40"/>
  <c r="C110" i="40"/>
  <c r="C245" i="40"/>
  <c r="F110" i="40"/>
  <c r="J110" i="40"/>
  <c r="G110" i="40"/>
  <c r="H110" i="40"/>
  <c r="E208" i="40" l="1"/>
  <c r="E210" i="40" s="1"/>
  <c r="J208" i="40"/>
  <c r="J111" i="40"/>
  <c r="E111" i="40"/>
  <c r="D111" i="40"/>
  <c r="C235" i="40"/>
  <c r="F111" i="40"/>
  <c r="H111" i="40"/>
  <c r="G111" i="40"/>
  <c r="I111" i="40"/>
  <c r="F210" i="40" l="1"/>
  <c r="G210" i="40" l="1"/>
  <c r="H210" i="40" l="1"/>
  <c r="I209" i="40" l="1"/>
  <c r="I210" i="40" s="1"/>
  <c r="J209" i="40" l="1"/>
  <c r="J210" i="40" s="1"/>
  <c r="K170" i="40"/>
  <c r="K126" i="40" s="1"/>
  <c r="K93" i="40"/>
  <c r="K101" i="40" s="1"/>
  <c r="L90" i="40" l="1"/>
  <c r="K94" i="40"/>
  <c r="K169" i="40"/>
  <c r="K178" i="40" s="1"/>
  <c r="K102" i="40"/>
  <c r="K187" i="40" s="1"/>
  <c r="K131" i="40"/>
  <c r="L170" i="40" l="1"/>
  <c r="L126" i="40" s="1"/>
  <c r="L93" i="40"/>
  <c r="K188" i="40"/>
  <c r="K208" i="40" s="1"/>
  <c r="K210" i="40" s="1"/>
  <c r="K105" i="40"/>
  <c r="L94" i="40" l="1"/>
  <c r="L101" i="40"/>
  <c r="M90" i="40"/>
  <c r="L131" i="40"/>
  <c r="L114" i="40"/>
  <c r="K108" i="40"/>
  <c r="K148" i="40"/>
  <c r="K250" i="40" s="1"/>
  <c r="K106" i="40"/>
  <c r="L209" i="40"/>
  <c r="K132" i="40"/>
  <c r="K211" i="40" s="1"/>
  <c r="M170" i="40" l="1"/>
  <c r="M126" i="40" s="1"/>
  <c r="M93" i="40"/>
  <c r="L169" i="40"/>
  <c r="L178" i="40" s="1"/>
  <c r="L102" i="40"/>
  <c r="L187" i="40" s="1"/>
  <c r="K110" i="40"/>
  <c r="K150" i="40"/>
  <c r="K223" i="40" s="1"/>
  <c r="K137" i="40"/>
  <c r="K138" i="40" s="1"/>
  <c r="K222" i="40" s="1"/>
  <c r="K226" i="40" s="1"/>
  <c r="K216" i="40"/>
  <c r="K228" i="40" l="1"/>
  <c r="K227" i="40"/>
  <c r="L105" i="40"/>
  <c r="L108" i="40" s="1"/>
  <c r="L188" i="40"/>
  <c r="L208" i="40" s="1"/>
  <c r="L210" i="40" s="1"/>
  <c r="M101" i="40"/>
  <c r="M94" i="40"/>
  <c r="N90" i="40"/>
  <c r="M131" i="40"/>
  <c r="K111" i="40"/>
  <c r="K248" i="40"/>
  <c r="K161" i="40"/>
  <c r="K215" i="40"/>
  <c r="K218" i="40" l="1"/>
  <c r="K240" i="40"/>
  <c r="K243" i="40" s="1"/>
  <c r="K221" i="40"/>
  <c r="K230" i="40" s="1"/>
  <c r="L148" i="40"/>
  <c r="L250" i="40" s="1"/>
  <c r="M114" i="40"/>
  <c r="L106" i="40"/>
  <c r="L110" i="40" s="1"/>
  <c r="L111" i="40" s="1"/>
  <c r="M209" i="40"/>
  <c r="L132" i="40"/>
  <c r="M169" i="40"/>
  <c r="M178" i="40" s="1"/>
  <c r="M102" i="40"/>
  <c r="M187" i="40" s="1"/>
  <c r="N93" i="40"/>
  <c r="N170" i="40"/>
  <c r="N126" i="40" s="1"/>
  <c r="M188" i="40" l="1"/>
  <c r="M208" i="40" s="1"/>
  <c r="M210" i="40" s="1"/>
  <c r="N209" i="40" s="1"/>
  <c r="K247" i="40"/>
  <c r="L245" i="40"/>
  <c r="L150" i="40"/>
  <c r="M105" i="40"/>
  <c r="M106" i="40" s="1"/>
  <c r="L211" i="40"/>
  <c r="L137" i="40"/>
  <c r="L138" i="40" s="1"/>
  <c r="L226" i="40" s="1"/>
  <c r="L216" i="40"/>
  <c r="O90" i="40"/>
  <c r="N131" i="40"/>
  <c r="N94" i="40"/>
  <c r="N101" i="40"/>
  <c r="M108" i="40" l="1"/>
  <c r="L227" i="40"/>
  <c r="L228" i="40"/>
  <c r="M132" i="40"/>
  <c r="M216" i="40" s="1"/>
  <c r="N114" i="40"/>
  <c r="M148" i="40"/>
  <c r="M250" i="40" s="1"/>
  <c r="L161" i="40"/>
  <c r="L248" i="40"/>
  <c r="L215" i="40"/>
  <c r="O170" i="40"/>
  <c r="O126" i="40" s="1"/>
  <c r="O93" i="40"/>
  <c r="N169" i="40"/>
  <c r="N178" i="40" s="1"/>
  <c r="N102" i="40"/>
  <c r="N187" i="40" s="1"/>
  <c r="M245" i="40"/>
  <c r="M110" i="40"/>
  <c r="M111" i="40" s="1"/>
  <c r="M211" i="40" l="1"/>
  <c r="M137" i="40"/>
  <c r="M138" i="40" s="1"/>
  <c r="M226" i="40" s="1"/>
  <c r="L218" i="40"/>
  <c r="L240" i="40"/>
  <c r="L243" i="40" s="1"/>
  <c r="L230" i="40"/>
  <c r="M150" i="40"/>
  <c r="N188" i="40"/>
  <c r="N208" i="40" s="1"/>
  <c r="N210" i="40" s="1"/>
  <c r="O94" i="40"/>
  <c r="O101" i="40"/>
  <c r="M215" i="40"/>
  <c r="N105" i="40"/>
  <c r="P90" i="40"/>
  <c r="O131" i="40"/>
  <c r="M248" i="40" l="1"/>
  <c r="M161" i="40"/>
  <c r="M228" i="40"/>
  <c r="M227" i="40"/>
  <c r="M218" i="40"/>
  <c r="M240" i="40"/>
  <c r="M243" i="40" s="1"/>
  <c r="M230" i="40"/>
  <c r="O169" i="40"/>
  <c r="O178" i="40" s="1"/>
  <c r="O102" i="40"/>
  <c r="O187" i="40" s="1"/>
  <c r="P170" i="40"/>
  <c r="P126" i="40" s="1"/>
  <c r="P131" i="40" s="1"/>
  <c r="P93" i="40"/>
  <c r="N108" i="40"/>
  <c r="O114" i="40"/>
  <c r="N106" i="40"/>
  <c r="N148" i="40"/>
  <c r="O209" i="40"/>
  <c r="N132" i="40"/>
  <c r="O188" i="40" l="1"/>
  <c r="O208" i="40" s="1"/>
  <c r="O210" i="40" s="1"/>
  <c r="P209" i="40" s="1"/>
  <c r="O105" i="40"/>
  <c r="O108" i="40" s="1"/>
  <c r="P101" i="40"/>
  <c r="P94" i="40"/>
  <c r="N245" i="40"/>
  <c r="N110" i="40"/>
  <c r="N111" i="40" s="1"/>
  <c r="N211" i="40"/>
  <c r="N137" i="40"/>
  <c r="N138" i="40" s="1"/>
  <c r="N226" i="40" s="1"/>
  <c r="N216" i="40"/>
  <c r="N250" i="40"/>
  <c r="N150" i="40"/>
  <c r="O148" i="40" l="1"/>
  <c r="O150" i="40" s="1"/>
  <c r="N228" i="40"/>
  <c r="N227" i="40"/>
  <c r="O132" i="40"/>
  <c r="O211" i="40" s="1"/>
  <c r="O106" i="40"/>
  <c r="O110" i="40" s="1"/>
  <c r="O111" i="40" s="1"/>
  <c r="P114" i="40"/>
  <c r="N248" i="40"/>
  <c r="N161" i="40"/>
  <c r="N215" i="40"/>
  <c r="P102" i="40"/>
  <c r="P187" i="40" s="1"/>
  <c r="P169" i="40"/>
  <c r="P178" i="40" s="1"/>
  <c r="O250" i="40" l="1"/>
  <c r="P188" i="40"/>
  <c r="P208" i="40" s="1"/>
  <c r="P210" i="40" s="1"/>
  <c r="P132" i="40" s="1"/>
  <c r="P137" i="40" s="1"/>
  <c r="P138" i="40" s="1"/>
  <c r="P226" i="40" s="1"/>
  <c r="O216" i="40"/>
  <c r="O137" i="40"/>
  <c r="O138" i="40" s="1"/>
  <c r="O226" i="40" s="1"/>
  <c r="O228" i="40"/>
  <c r="O227" i="40"/>
  <c r="P105" i="40"/>
  <c r="P148" i="40" s="1"/>
  <c r="P150" i="40" s="1"/>
  <c r="N218" i="40"/>
  <c r="N230" i="40"/>
  <c r="N240" i="40"/>
  <c r="N243" i="40" s="1"/>
  <c r="O245" i="40"/>
  <c r="O161" i="40"/>
  <c r="O248" i="40"/>
  <c r="O215" i="40" l="1"/>
  <c r="P211" i="40"/>
  <c r="P216" i="40"/>
  <c r="P108" i="40"/>
  <c r="P106" i="40"/>
  <c r="P110" i="40" s="1"/>
  <c r="P111" i="40" s="1"/>
  <c r="P228" i="40"/>
  <c r="P227" i="40"/>
  <c r="O218" i="40"/>
  <c r="O240" i="40"/>
  <c r="O243" i="40" s="1"/>
  <c r="O230" i="40"/>
  <c r="P250" i="40"/>
  <c r="P215" i="40"/>
  <c r="P248" i="40"/>
  <c r="P161" i="40"/>
  <c r="P245" i="40" l="1"/>
  <c r="P218" i="40"/>
  <c r="P240" i="40"/>
  <c r="P230" i="40"/>
  <c r="P243" i="40" l="1"/>
  <c r="D266" i="4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26" authorId="0" shapeId="0" xr:uid="{4FF48D18-B7B0-4249-835D-2BD64D9D8DEF}">
      <text>
        <r>
          <rPr>
            <b/>
            <sz val="10"/>
            <color rgb="FFAD9750"/>
            <rFont val="Tahoma"/>
            <family val="2"/>
          </rPr>
          <t>Tenvalue notes &amp; explanations....</t>
        </r>
      </text>
    </comment>
    <comment ref="P60" authorId="0" shapeId="0" xr:uid="{62A8CF6B-196B-4871-B0A9-8C430F666307}">
      <text>
        <r>
          <rPr>
            <b/>
            <sz val="9"/>
            <color indexed="81"/>
            <rFont val="Tahoma"/>
            <family val="2"/>
          </rPr>
          <t>Tenvalue:</t>
        </r>
        <r>
          <rPr>
            <sz val="9"/>
            <color indexed="81"/>
            <rFont val="Tahoma"/>
            <family val="2"/>
          </rPr>
          <t xml:space="preserve">
Input according to BP </t>
        </r>
      </text>
    </comment>
    <comment ref="K78" authorId="0" shapeId="0" xr:uid="{65E89C6C-1BC3-4EA7-90DA-CF8188068F23}">
      <text>
        <r>
          <rPr>
            <b/>
            <sz val="9"/>
            <color rgb="FF000000"/>
            <rFont val="Tahoma"/>
            <family val="2"/>
          </rPr>
          <t>Tenvalue:</t>
        </r>
        <r>
          <rPr>
            <sz val="9"/>
            <color rgb="FF000000"/>
            <rFont val="Tahoma"/>
            <family val="2"/>
          </rPr>
          <t xml:space="preserve">
</t>
        </r>
        <r>
          <rPr>
            <sz val="9"/>
            <color rgb="FF000000"/>
            <rFont val="Tahoma"/>
            <family val="2"/>
          </rPr>
          <t>Based on 1H 2025 data</t>
        </r>
      </text>
    </comment>
    <comment ref="P78" authorId="0" shapeId="0" xr:uid="{6ACBF876-AF53-4F05-98A4-6B3959C3C542}">
      <text>
        <r>
          <rPr>
            <b/>
            <sz val="9"/>
            <color indexed="81"/>
            <rFont val="Tahoma"/>
            <charset val="1"/>
          </rPr>
          <t>Tenvalue:</t>
        </r>
        <r>
          <rPr>
            <sz val="9"/>
            <color indexed="81"/>
            <rFont val="Tahoma"/>
            <charset val="1"/>
          </rPr>
          <t xml:space="preserve">
Reduction in personnel expenses due to increased cost structure optimisation in line with the Business Plan</t>
        </r>
      </text>
    </comment>
    <comment ref="K80" authorId="0" shapeId="0" xr:uid="{742D43BF-A401-46D3-9A1A-759272D17311}">
      <text>
        <r>
          <rPr>
            <b/>
            <sz val="9"/>
            <color rgb="FF000000"/>
            <rFont val="Tahoma"/>
            <family val="2"/>
          </rPr>
          <t>Tenvalue:</t>
        </r>
        <r>
          <rPr>
            <sz val="9"/>
            <color rgb="FF000000"/>
            <rFont val="Tahoma"/>
            <family val="2"/>
          </rPr>
          <t xml:space="preserve">
</t>
        </r>
        <r>
          <rPr>
            <sz val="9"/>
            <color rgb="FF000000"/>
            <rFont val="Tahoma"/>
            <family val="2"/>
          </rPr>
          <t>Based on 1H 2025 data</t>
        </r>
      </text>
    </comment>
    <comment ref="J98" authorId="0" shapeId="0" xr:uid="{2EB74B08-F4A5-43B5-968C-87313F9E8065}">
      <text>
        <r>
          <rPr>
            <b/>
            <sz val="9"/>
            <color indexed="81"/>
            <rFont val="Tahoma"/>
            <family val="2"/>
          </rPr>
          <t>Tenvalue:</t>
        </r>
        <r>
          <rPr>
            <sz val="9"/>
            <color indexed="81"/>
            <rFont val="Tahoma"/>
            <family val="2"/>
          </rPr>
          <t xml:space="preserve">
FX</t>
        </r>
      </text>
    </comment>
    <comment ref="B116" authorId="0" shapeId="0" xr:uid="{A06D9A8E-2E6C-440D-8489-492E9AF7616D}">
      <text>
        <r>
          <rPr>
            <b/>
            <sz val="9"/>
            <color indexed="81"/>
            <rFont val="Tahoma"/>
            <family val="2"/>
          </rPr>
          <t xml:space="preserve">Tenvalue:
</t>
        </r>
        <r>
          <rPr>
            <sz val="9"/>
            <color indexed="81"/>
            <rFont val="Tahoma"/>
            <family val="2"/>
          </rPr>
          <t xml:space="preserve">Days Sales Of Inventory
</t>
        </r>
      </text>
    </comment>
    <comment ref="B117" authorId="0" shapeId="0" xr:uid="{AB8DAFE3-A3EE-4015-AF75-E128056DE15A}">
      <text>
        <r>
          <rPr>
            <b/>
            <sz val="9"/>
            <color indexed="81"/>
            <rFont val="Tahoma"/>
            <family val="2"/>
          </rPr>
          <t>Tenvalue:</t>
        </r>
        <r>
          <rPr>
            <sz val="9"/>
            <color indexed="81"/>
            <rFont val="Tahoma"/>
            <family val="2"/>
          </rPr>
          <t xml:space="preserve">
Days Sales Outstanding</t>
        </r>
      </text>
    </comment>
    <comment ref="B118" authorId="0" shapeId="0" xr:uid="{6257877C-2ED6-4565-8ACA-126776BD9508}">
      <text>
        <r>
          <rPr>
            <b/>
            <sz val="9"/>
            <color indexed="81"/>
            <rFont val="Tahoma"/>
            <family val="2"/>
          </rPr>
          <t>Tenvalue:</t>
        </r>
        <r>
          <rPr>
            <sz val="9"/>
            <color indexed="81"/>
            <rFont val="Tahoma"/>
            <family val="2"/>
          </rPr>
          <t xml:space="preserve">
Days Payable Outstanding</t>
        </r>
      </text>
    </comment>
    <comment ref="K237" authorId="0" shapeId="0" xr:uid="{728EE78D-0878-4CB2-9BD6-7D2F59438756}">
      <text>
        <r>
          <rPr>
            <b/>
            <sz val="9"/>
            <color indexed="81"/>
            <rFont val="Tahoma"/>
            <family val="2"/>
          </rPr>
          <t>Tenvalue:</t>
        </r>
        <r>
          <rPr>
            <sz val="9"/>
            <color indexed="81"/>
            <rFont val="Tahoma"/>
            <family val="2"/>
          </rPr>
          <t xml:space="preserve">
As of October 30, 2025</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B23" authorId="0" shapeId="0" xr:uid="{49640D27-1A03-49F9-A5B6-DD8561FBB6E8}">
      <text>
        <r>
          <rPr>
            <b/>
            <sz val="9"/>
            <color indexed="81"/>
            <rFont val="Tahoma"/>
            <family val="2"/>
          </rPr>
          <t>Tenvalue:</t>
        </r>
        <r>
          <rPr>
            <sz val="9"/>
            <color indexed="81"/>
            <rFont val="Tahoma"/>
            <family val="2"/>
          </rPr>
          <t xml:space="preserve">
As of October 30,2025</t>
        </r>
      </text>
    </comment>
    <comment ref="C26" authorId="0" shapeId="0" xr:uid="{9108D9CC-7629-421D-BE8C-95312F25A45F}">
      <text>
        <r>
          <rPr>
            <b/>
            <sz val="9"/>
            <color indexed="81"/>
            <rFont val="Tahoma"/>
            <family val="2"/>
          </rPr>
          <t>Tenvalue:</t>
        </r>
        <r>
          <rPr>
            <sz val="9"/>
            <color indexed="81"/>
            <rFont val="Tahoma"/>
            <family val="2"/>
          </rPr>
          <t xml:space="preserve">
including leases</t>
        </r>
      </text>
    </comment>
    <comment ref="C33" authorId="0" shapeId="0" xr:uid="{0AEAC30C-2E6E-4DEC-829B-A2395D821142}">
      <text>
        <r>
          <rPr>
            <b/>
            <sz val="9"/>
            <color indexed="81"/>
            <rFont val="Tahoma"/>
            <family val="2"/>
          </rPr>
          <t>Tenvalue:</t>
        </r>
        <r>
          <rPr>
            <sz val="9"/>
            <color indexed="81"/>
            <rFont val="Tahoma"/>
            <family val="2"/>
          </rPr>
          <t xml:space="preserve">
EBITA</t>
        </r>
      </text>
    </comment>
    <comment ref="D33" authorId="0" shapeId="0" xr:uid="{73EDDFF2-62DE-4EE6-B5F1-5EA68A495F33}">
      <text>
        <r>
          <rPr>
            <b/>
            <sz val="9"/>
            <color indexed="81"/>
            <rFont val="Tahoma"/>
            <family val="2"/>
          </rPr>
          <t>Tenvalue:</t>
        </r>
        <r>
          <rPr>
            <sz val="9"/>
            <color indexed="81"/>
            <rFont val="Tahoma"/>
            <family val="2"/>
          </rPr>
          <t xml:space="preserve">
Adjusted for D&amp;A</t>
        </r>
      </text>
    </comment>
    <comment ref="I69" authorId="0" shapeId="0" xr:uid="{2E387F88-78E5-4728-8667-5122F23F6446}">
      <text>
        <r>
          <rPr>
            <b/>
            <sz val="9"/>
            <color indexed="81"/>
            <rFont val="Tahoma"/>
            <family val="2"/>
          </rPr>
          <t>Tenvalue:</t>
        </r>
        <r>
          <rPr>
            <sz val="9"/>
            <color indexed="81"/>
            <rFont val="Tahoma"/>
            <family val="2"/>
          </rPr>
          <t xml:space="preserve">
During the year, the Group incurred an exceptional charge of £80.0 million (2023: £nil). Of this, £42.2 million relates to a restructuring charge and the remaining £37.8 million is non-cash, comprising a £22.5 million charge relating to impairment of intangible assets and a £15.3 million charge relating to the partial impairment of goodwill in the US business.</t>
        </r>
      </text>
    </comment>
  </commentList>
</comments>
</file>

<file path=xl/sharedStrings.xml><?xml version="1.0" encoding="utf-8"?>
<sst xmlns="http://schemas.openxmlformats.org/spreadsheetml/2006/main" count="295" uniqueCount="218">
  <si>
    <t>EBITDA</t>
  </si>
  <si>
    <t>EBIT</t>
  </si>
  <si>
    <t>EBIT Margin %</t>
  </si>
  <si>
    <t>Income tax for the period</t>
  </si>
  <si>
    <t>Tax rate %</t>
  </si>
  <si>
    <t>Profit Margin %</t>
  </si>
  <si>
    <t>Earnings per share</t>
  </si>
  <si>
    <t>EPS growth %</t>
  </si>
  <si>
    <t>Dividend paid per share</t>
  </si>
  <si>
    <t>Dividend payout %</t>
  </si>
  <si>
    <t>Assets</t>
  </si>
  <si>
    <t xml:space="preserve">   Total non-current assets</t>
  </si>
  <si>
    <t xml:space="preserve">      Cash and cash equivalents</t>
  </si>
  <si>
    <t xml:space="preserve">   Total current assets </t>
  </si>
  <si>
    <t xml:space="preserve">Total assets </t>
  </si>
  <si>
    <t>Equity and liabilities</t>
  </si>
  <si>
    <t xml:space="preserve">   Total equity</t>
  </si>
  <si>
    <t xml:space="preserve">   Total non-current liabilities</t>
  </si>
  <si>
    <t xml:space="preserve">   Total current liabilities</t>
  </si>
  <si>
    <t>Total equity and liabilities</t>
  </si>
  <si>
    <t>Cash flow from operating activities before changes in WC</t>
  </si>
  <si>
    <t>Changes in working capital</t>
  </si>
  <si>
    <t>Cash flow from operating activities</t>
  </si>
  <si>
    <t>Cash flows from investing activities</t>
  </si>
  <si>
    <t>Cash flows from financing activities</t>
  </si>
  <si>
    <t>Accumulated cash flow</t>
  </si>
  <si>
    <t>Gross Debt</t>
  </si>
  <si>
    <t>Gross Cash</t>
  </si>
  <si>
    <t xml:space="preserve">Net Debt </t>
  </si>
  <si>
    <t>Increase in Debt</t>
  </si>
  <si>
    <t>Price</t>
  </si>
  <si>
    <t>Market Cap</t>
  </si>
  <si>
    <t>Net Financial Debt</t>
  </si>
  <si>
    <t>P/E</t>
  </si>
  <si>
    <t>EV/EBITDA</t>
  </si>
  <si>
    <t>P/B</t>
  </si>
  <si>
    <t>Dividend Yield %</t>
  </si>
  <si>
    <t>ROE</t>
  </si>
  <si>
    <t>2025E</t>
  </si>
  <si>
    <t>Consolidated</t>
  </si>
  <si>
    <t>Total debt</t>
  </si>
  <si>
    <t>Equity</t>
  </si>
  <si>
    <t>TD/Assets</t>
  </si>
  <si>
    <t>TD/Equity</t>
  </si>
  <si>
    <t>Total Revenues</t>
  </si>
  <si>
    <t xml:space="preserve">   Equity</t>
  </si>
  <si>
    <t>Net debt (net cash)</t>
  </si>
  <si>
    <t>2026E</t>
  </si>
  <si>
    <t>TD/EBITDA</t>
  </si>
  <si>
    <t>ND/EBITDA</t>
  </si>
  <si>
    <t>EV/EBIT</t>
  </si>
  <si>
    <t>In millions of EUR, except per share data</t>
  </si>
  <si>
    <t>Capitalization ratio</t>
  </si>
  <si>
    <t>Weighted average number of shares</t>
  </si>
  <si>
    <t>2027E</t>
  </si>
  <si>
    <t xml:space="preserve">Historical data </t>
  </si>
  <si>
    <t>Lookout for key notes / explanations</t>
  </si>
  <si>
    <t>Revenue</t>
  </si>
  <si>
    <t>DSO</t>
  </si>
  <si>
    <t>DPO</t>
  </si>
  <si>
    <t>Deferred tax assets</t>
  </si>
  <si>
    <t>Cash and cash equivalents</t>
  </si>
  <si>
    <t>Deferred tax liabilities</t>
  </si>
  <si>
    <t>Intangible assets</t>
  </si>
  <si>
    <t>EBITDA Margin %</t>
  </si>
  <si>
    <t>In millions, except per share data</t>
  </si>
  <si>
    <t>Price (at end of FY)</t>
  </si>
  <si>
    <t>Current price</t>
  </si>
  <si>
    <t>Market Cap (at end of FY)</t>
  </si>
  <si>
    <t>Investments in associates</t>
  </si>
  <si>
    <t>Investments in minorities</t>
  </si>
  <si>
    <t>Enterprise Value (at end of FY)</t>
  </si>
  <si>
    <t>Revenues</t>
  </si>
  <si>
    <t>EBIT (Operating profit/loss)</t>
  </si>
  <si>
    <t xml:space="preserve"> Operating margin</t>
  </si>
  <si>
    <t>EBITDA margin</t>
  </si>
  <si>
    <t>Net earnings (loss) attributable to the Company</t>
  </si>
  <si>
    <t>Operating Cash Flow</t>
  </si>
  <si>
    <t>Capex</t>
  </si>
  <si>
    <t xml:space="preserve">P/E </t>
  </si>
  <si>
    <t xml:space="preserve">EV/ EBIT </t>
  </si>
  <si>
    <t>Price 12/31 of given year</t>
  </si>
  <si>
    <t>EBIT margin</t>
  </si>
  <si>
    <t>NFD/EBITDA</t>
  </si>
  <si>
    <t>Reserves</t>
  </si>
  <si>
    <t>Other current liabilities</t>
  </si>
  <si>
    <t>DIO</t>
  </si>
  <si>
    <t>2028E</t>
  </si>
  <si>
    <t>2029E</t>
  </si>
  <si>
    <t>Revenue by geographical area</t>
  </si>
  <si>
    <t>Other operating expenses</t>
  </si>
  <si>
    <t>Profit attributable to the Parent</t>
  </si>
  <si>
    <t>Consolidated profit for the year</t>
  </si>
  <si>
    <t>Property, plant and equipment</t>
  </si>
  <si>
    <t>Non-controlling interests</t>
  </si>
  <si>
    <t>Provisions</t>
  </si>
  <si>
    <t>Interest paid</t>
  </si>
  <si>
    <t>Interest received</t>
  </si>
  <si>
    <t>Other financial assets</t>
  </si>
  <si>
    <t xml:space="preserve"> (+) Net Financial Debt</t>
  </si>
  <si>
    <t>(-) Associates /  JVs</t>
  </si>
  <si>
    <r>
      <rPr>
        <sz val="11"/>
        <color rgb="FFAD9750"/>
        <rFont val="Aptos Narrow"/>
        <family val="2"/>
      </rPr>
      <t>Σ</t>
    </r>
    <r>
      <rPr>
        <sz val="7.7"/>
        <color rgb="FFAD9750"/>
        <rFont val="Cambria"/>
        <family val="2"/>
      </rPr>
      <t xml:space="preserve"> </t>
    </r>
    <r>
      <rPr>
        <sz val="11"/>
        <color rgb="FFAD9750"/>
        <rFont val="Cambria"/>
        <family val="2"/>
        <scheme val="major"/>
      </rPr>
      <t>Enterprise Value</t>
    </r>
  </si>
  <si>
    <t>In millions of CHF, except per share data and average price or items expressed in units</t>
  </si>
  <si>
    <t>Personnel expenses</t>
  </si>
  <si>
    <t xml:space="preserve">     - Financial expenses</t>
  </si>
  <si>
    <t xml:space="preserve">     + Financial income</t>
  </si>
  <si>
    <t>Result before tax</t>
  </si>
  <si>
    <t>Depreciation and amortisation</t>
  </si>
  <si>
    <t>/ sales</t>
  </si>
  <si>
    <t>Weighted average number of shares (M)</t>
  </si>
  <si>
    <t>Trade receivables</t>
  </si>
  <si>
    <t>Share capital</t>
  </si>
  <si>
    <t>Treasury shares</t>
  </si>
  <si>
    <t>Consoldiated profit attributable to shareholders</t>
  </si>
  <si>
    <t>Financial liabilities</t>
  </si>
  <si>
    <t>Trade payables</t>
  </si>
  <si>
    <t>Result from sales of non-current assets and subsidiaries</t>
  </si>
  <si>
    <t>Tax paid</t>
  </si>
  <si>
    <t>Investments in property, plant and equipment</t>
  </si>
  <si>
    <t>Disposal of property, plant and equipment</t>
  </si>
  <si>
    <t>Investments in other financial assets and associates</t>
  </si>
  <si>
    <t>Investments in intangible assets</t>
  </si>
  <si>
    <t>Acquisition of subsidiaries, net of cash and cash equivalents acquired</t>
  </si>
  <si>
    <t>Increase in financial liabilities</t>
  </si>
  <si>
    <t>Sale of treasury shares</t>
  </si>
  <si>
    <t>Dividends</t>
  </si>
  <si>
    <t>Foreign exchange differences on cash and cash equivalents</t>
  </si>
  <si>
    <t>Cash and cash equivalents at the beginning of the period</t>
  </si>
  <si>
    <t>Disposal of intangible assets</t>
  </si>
  <si>
    <t>Disposal of other financial assets and associates</t>
  </si>
  <si>
    <t>Repayment of financial liabilities</t>
  </si>
  <si>
    <t>Purchase of treasury shares</t>
  </si>
  <si>
    <t>Change in cash and cash equivalents</t>
  </si>
  <si>
    <t>(+) Minorities</t>
  </si>
  <si>
    <t>Sale of subsidiaries</t>
  </si>
  <si>
    <t>Leases</t>
  </si>
  <si>
    <t>Change in trade and other receivables</t>
  </si>
  <si>
    <t>Accrued income and prepaid expenses</t>
  </si>
  <si>
    <t>Catenon - Key Financial Data</t>
  </si>
  <si>
    <t>Catenon - Consolidated Income Statement</t>
  </si>
  <si>
    <t>Catenon - Consolidated Balance Sheet</t>
  </si>
  <si>
    <t xml:space="preserve">Catenon - Valuation </t>
  </si>
  <si>
    <t>Catenon - Expected IRR</t>
  </si>
  <si>
    <t>Catenon - Consolidated Cashflow Statement</t>
  </si>
  <si>
    <t>Catenon - Peer Analysis</t>
  </si>
  <si>
    <t>Short-term financial assets</t>
  </si>
  <si>
    <t>Adjustments change in value</t>
  </si>
  <si>
    <t>Grants, donations and legacies</t>
  </si>
  <si>
    <t>Accrued liabilities</t>
  </si>
  <si>
    <t>Other non-current liabilities</t>
  </si>
  <si>
    <t>Supplies</t>
  </si>
  <si>
    <t>Other operating revenues</t>
  </si>
  <si>
    <t>Grants</t>
  </si>
  <si>
    <t>Impairments</t>
  </si>
  <si>
    <t>Others</t>
  </si>
  <si>
    <t>Participation in profits of companies accounted for by the equity methodd</t>
  </si>
  <si>
    <t>EBT</t>
  </si>
  <si>
    <t>Impairment losses</t>
  </si>
  <si>
    <t>Fx change</t>
  </si>
  <si>
    <t>Change in other current assets</t>
  </si>
  <si>
    <t>Change in other current liabilities</t>
  </si>
  <si>
    <t>Change in other non-current assets &amp; liabilities</t>
  </si>
  <si>
    <t>Revenue by sector</t>
  </si>
  <si>
    <t>Industry</t>
  </si>
  <si>
    <t>Commerce</t>
  </si>
  <si>
    <t>Telecommunications &amp; IT</t>
  </si>
  <si>
    <t>Business services</t>
  </si>
  <si>
    <t>Other</t>
  </si>
  <si>
    <t>Construction</t>
  </si>
  <si>
    <t>Transport</t>
  </si>
  <si>
    <t>Hospitality</t>
  </si>
  <si>
    <t>Farming</t>
  </si>
  <si>
    <t>Public sector</t>
  </si>
  <si>
    <t>Africa</t>
  </si>
  <si>
    <t>America</t>
  </si>
  <si>
    <t>Asia</t>
  </si>
  <si>
    <t>Spain</t>
  </si>
  <si>
    <t>Middle East</t>
  </si>
  <si>
    <t>Rest of Europe</t>
  </si>
  <si>
    <t>Share premium</t>
  </si>
  <si>
    <t>Bank, insurance, credit institutions</t>
  </si>
  <si>
    <t>Result from loss of control of consolidated holdings</t>
  </si>
  <si>
    <t>Sale of shares to external partners</t>
  </si>
  <si>
    <t>2030E</t>
  </si>
  <si>
    <t>Forecast</t>
  </si>
  <si>
    <t>Talent Hackers No. of Roles</t>
  </si>
  <si>
    <t>Catenon No. of Roles</t>
  </si>
  <si>
    <t>Revenue Catenon</t>
  </si>
  <si>
    <t>Revenue Talent Hackers</t>
  </si>
  <si>
    <t>Avg Revenue per Role Catenon</t>
  </si>
  <si>
    <t>Avg Revenue per Role Talent Hackers</t>
  </si>
  <si>
    <t>Total Roles</t>
  </si>
  <si>
    <t>/ intangible assets</t>
  </si>
  <si>
    <t>Purchase price</t>
  </si>
  <si>
    <t>Dividend 1</t>
  </si>
  <si>
    <t>Dividend 2</t>
  </si>
  <si>
    <t>Dividend 3</t>
  </si>
  <si>
    <t>Dividend 4</t>
  </si>
  <si>
    <t>IRR (approx.)</t>
  </si>
  <si>
    <t>Dividend 5</t>
  </si>
  <si>
    <t>Provisions &amp; Grants</t>
  </si>
  <si>
    <t>Change in trade payables and other assets</t>
  </si>
  <si>
    <t>Adjusted EBITDA</t>
  </si>
  <si>
    <t>Adjusted EBITDA Margin %</t>
  </si>
  <si>
    <t>Randstad</t>
  </si>
  <si>
    <t>EBITA</t>
  </si>
  <si>
    <t>EBITA margin</t>
  </si>
  <si>
    <t>Hays plc (HAS.L) - Peer analysis</t>
  </si>
  <si>
    <t>Randstad Holding N.V. (RAND.AS) - Peer analysis</t>
  </si>
  <si>
    <t>Hays</t>
  </si>
  <si>
    <t>Dividend 6 + Terminal value (EV/EBIT 12x)</t>
  </si>
  <si>
    <t>Robert Walters</t>
  </si>
  <si>
    <t>PageGroup Plc (PAGE.L) - Peer analysis</t>
  </si>
  <si>
    <t>Robert Walters Plc (RWA.L) - Peer analysis</t>
  </si>
  <si>
    <t>Korn Ferry (KFY) - Peer analysis</t>
  </si>
  <si>
    <t>Korn Ferry</t>
  </si>
  <si>
    <t>Page Group</t>
  </si>
  <si>
    <t>2025E, 2026E, 2027E, 2028E, 2029E &amp; 2030E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</si>
</sst>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44" formatCode="_(&quot;$&quot;* #,##0.00_);_(&quot;$&quot;* \(#,##0.00\);_(&quot;$&quot;* &quot;-&quot;??_);_(@_)"/>
    <numFmt numFmtId="164" formatCode="_-* #,##0.00\ &quot;€&quot;_-;\-* #,##0.00\ &quot;€&quot;_-;_-* &quot;-&quot;??\ &quot;€&quot;_-;_-@_-"/>
    <numFmt numFmtId="165" formatCode="0.00\x"/>
    <numFmt numFmtId="166" formatCode="0.0%"/>
    <numFmt numFmtId="167" formatCode="#,##0.0;\(#,##0.0\);&quot;-&quot;"/>
    <numFmt numFmtId="168" formatCode="#,##0.00;\(#,##0.00\);&quot;-&quot;"/>
    <numFmt numFmtId="169" formatCode="#,##0.0"/>
    <numFmt numFmtId="170" formatCode="#,##0;\(#,##0\);&quot;-&quot;"/>
    <numFmt numFmtId="171" formatCode="0.0"/>
    <numFmt numFmtId="172" formatCode="#,##0.000_);\(#,##0.000\)"/>
    <numFmt numFmtId="173" formatCode="_-[$$-409]* #,##0.00_ ;_-[$$-409]* \-#,##0.00\ ;_-[$$-409]* &quot;-&quot;??_ ;_-@_ "/>
    <numFmt numFmtId="174" formatCode="_-* #,##0.00\ [$CHF-100C]_-;\-* #,##0.00\ [$CHF-100C]_-;_-* &quot;-&quot;??\ [$CHF-100C]_-;_-@_-"/>
    <numFmt numFmtId="175" formatCode="#,##0.000"/>
    <numFmt numFmtId="176" formatCode="#,##0.00\ [$€-1]_);\(#,##0.00\ [$€-1]\)"/>
    <numFmt numFmtId="177" formatCode="#,##0.000000_);\(#,##0.000000\)"/>
    <numFmt numFmtId="178" formatCode="_(&quot;$&quot;* #,##0.000000_);_(&quot;$&quot;* \(#,##0.000000\);_(&quot;$&quot;* &quot;-&quot;??_);_(@_)"/>
    <numFmt numFmtId="179" formatCode="_-[$£-809]* #,##0.00_-;\-[$£-809]* #,##0.00_-;_-[$£-809]* &quot;-&quot;??_-;_-@_-"/>
  </numFmts>
  <fonts count="55" x14ac:knownFonts="1">
    <font>
      <sz val="11"/>
      <color theme="1"/>
      <name val="Calibri"/>
      <family val="2"/>
      <scheme val="minor"/>
    </font>
    <font>
      <sz val="11"/>
      <color theme="1"/>
      <name val="Palatino Linotype"/>
      <family val="2"/>
    </font>
    <font>
      <sz val="11"/>
      <color theme="1"/>
      <name val="Yu Gothic"/>
      <family val="2"/>
    </font>
    <font>
      <sz val="11"/>
      <color theme="1"/>
      <name val="Calibri"/>
      <family val="2"/>
      <scheme val="minor"/>
    </font>
    <font>
      <b/>
      <sz val="10"/>
      <color indexed="9"/>
      <name val="Arial"/>
      <family val="2"/>
    </font>
    <font>
      <sz val="18"/>
      <color theme="3"/>
      <name val="Cambria"/>
      <family val="2"/>
      <scheme val="major"/>
    </font>
    <font>
      <sz val="18"/>
      <color rgb="FFAD9750"/>
      <name val="Cambria"/>
      <family val="2"/>
      <scheme val="major"/>
    </font>
    <font>
      <b/>
      <sz val="11"/>
      <color theme="1"/>
      <name val="Cambria"/>
      <family val="1"/>
    </font>
    <font>
      <sz val="11"/>
      <color theme="1"/>
      <name val="Cambria"/>
      <family val="1"/>
    </font>
    <font>
      <b/>
      <sz val="11"/>
      <name val="Cambria"/>
      <family val="1"/>
    </font>
    <font>
      <sz val="11"/>
      <color rgb="FFAD9750"/>
      <name val="Calibri"/>
      <family val="2"/>
      <scheme val="minor"/>
    </font>
    <font>
      <b/>
      <sz val="10"/>
      <color rgb="FFAD9750"/>
      <name val="Tahoma"/>
      <family val="2"/>
    </font>
    <font>
      <sz val="11"/>
      <color rgb="FFAD9750"/>
      <name val="Cambria"/>
      <family val="2"/>
      <scheme val="major"/>
    </font>
    <font>
      <b/>
      <sz val="11"/>
      <color rgb="FFAD9750"/>
      <name val="Cambria"/>
      <family val="1"/>
      <scheme val="major"/>
    </font>
    <font>
      <b/>
      <sz val="14"/>
      <color rgb="FFAD9750"/>
      <name val="Cambria"/>
      <family val="1"/>
      <scheme val="major"/>
    </font>
    <font>
      <b/>
      <sz val="24"/>
      <color rgb="FFAD9750"/>
      <name val="Cambria"/>
      <family val="1"/>
      <scheme val="major"/>
    </font>
    <font>
      <b/>
      <sz val="11"/>
      <color rgb="FFAD9750"/>
      <name val="Cambria"/>
      <family val="1"/>
    </font>
    <font>
      <b/>
      <sz val="11"/>
      <color theme="1"/>
      <name val="Calibri"/>
      <family val="2"/>
      <scheme val="minor"/>
    </font>
    <font>
      <sz val="10"/>
      <color theme="1"/>
      <name val="Palatino Linotype"/>
      <family val="1"/>
    </font>
    <font>
      <sz val="11"/>
      <color indexed="8"/>
      <name val="Palatino Linotype"/>
      <family val="1"/>
    </font>
    <font>
      <i/>
      <sz val="11"/>
      <color indexed="8"/>
      <name val="Palatino Linotype"/>
      <family val="1"/>
    </font>
    <font>
      <sz val="11"/>
      <color indexed="12"/>
      <name val="Palatino Linotype"/>
      <family val="1"/>
    </font>
    <font>
      <i/>
      <sz val="11"/>
      <color indexed="12"/>
      <name val="Palatino Linotype"/>
      <family val="1"/>
    </font>
    <font>
      <sz val="11"/>
      <color indexed="10"/>
      <name val="Palatino Linotype"/>
      <family val="1"/>
    </font>
    <font>
      <sz val="11"/>
      <color indexed="57"/>
      <name val="Palatino Linotype"/>
      <family val="1"/>
    </font>
    <font>
      <sz val="11"/>
      <color rgb="FFFFC000"/>
      <name val="Palatino Linotype"/>
      <family val="1"/>
    </font>
    <font>
      <sz val="11"/>
      <name val="Palatino Linotype"/>
      <family val="1"/>
    </font>
    <font>
      <sz val="11"/>
      <color theme="5" tint="-0.249977111117893"/>
      <name val="Palatino Linotype"/>
      <family val="1"/>
    </font>
    <font>
      <sz val="11"/>
      <name val="Calibri"/>
      <family val="2"/>
      <scheme val="minor"/>
    </font>
    <font>
      <sz val="11"/>
      <name val="Cambria"/>
      <family val="1"/>
    </font>
    <font>
      <sz val="11"/>
      <color rgb="FFAD9750"/>
      <name val="Cambria"/>
      <family val="1"/>
      <scheme val="major"/>
    </font>
    <font>
      <b/>
      <sz val="11"/>
      <color rgb="FFFF0000"/>
      <name val="Yu Gothic"/>
      <family val="2"/>
    </font>
    <font>
      <sz val="11"/>
      <color rgb="FFFF0000"/>
      <name val="Calibri"/>
      <family val="2"/>
      <scheme val="minor"/>
    </font>
    <font>
      <sz val="11"/>
      <name val="Yu Gothic"/>
      <family val="2"/>
    </font>
    <font>
      <b/>
      <sz val="11"/>
      <color rgb="FF00B050"/>
      <name val="Cambria"/>
      <family val="1"/>
      <scheme val="major"/>
    </font>
    <font>
      <b/>
      <sz val="11"/>
      <color theme="3"/>
      <name val="Calibri"/>
      <family val="2"/>
      <scheme val="minor"/>
    </font>
    <font>
      <b/>
      <sz val="11"/>
      <color theme="3"/>
      <name val="Cambria"/>
      <family val="1"/>
    </font>
    <font>
      <sz val="11"/>
      <color rgb="FFAD9750"/>
      <name val="Cambria"/>
      <family val="1"/>
    </font>
    <font>
      <sz val="9"/>
      <color indexed="81"/>
      <name val="Tahoma"/>
      <family val="2"/>
    </font>
    <font>
      <b/>
      <sz val="9"/>
      <color indexed="81"/>
      <name val="Tahoma"/>
      <family val="2"/>
    </font>
    <font>
      <b/>
      <sz val="11"/>
      <color theme="0"/>
      <name val="Calibri"/>
      <family val="2"/>
      <scheme val="minor"/>
    </font>
    <font>
      <b/>
      <sz val="11"/>
      <color rgb="FFAD9750"/>
      <name val="Calibri"/>
      <family val="2"/>
      <scheme val="minor"/>
    </font>
    <font>
      <b/>
      <sz val="24"/>
      <color rgb="FFAD9750"/>
      <name val="Cambria"/>
      <family val="1"/>
    </font>
    <font>
      <sz val="18"/>
      <color rgb="FFAD9750"/>
      <name val="Cambria"/>
      <family val="1"/>
    </font>
    <font>
      <b/>
      <sz val="12"/>
      <color rgb="FFAD9750"/>
      <name val="Cambria"/>
      <family val="1"/>
    </font>
    <font>
      <sz val="11"/>
      <color rgb="FFAD9750"/>
      <name val="Aptos Narrow"/>
      <family val="2"/>
    </font>
    <font>
      <sz val="7.7"/>
      <color rgb="FFAD9750"/>
      <name val="Cambria"/>
      <family val="2"/>
    </font>
    <font>
      <sz val="11"/>
      <color theme="1"/>
      <name val="Cambria"/>
      <family val="1"/>
      <scheme val="major"/>
    </font>
    <font>
      <sz val="11"/>
      <color theme="1"/>
      <name val="Cambria"/>
      <family val="2"/>
      <scheme val="major"/>
    </font>
    <font>
      <sz val="11"/>
      <color theme="0" tint="-0.249977111117893"/>
      <name val="Cambria"/>
      <family val="2"/>
      <scheme val="major"/>
    </font>
    <font>
      <sz val="10"/>
      <color theme="1"/>
      <name val="Calibri"/>
      <family val="2"/>
      <scheme val="minor"/>
    </font>
    <font>
      <b/>
      <sz val="9"/>
      <color rgb="FF000000"/>
      <name val="Tahoma"/>
      <family val="2"/>
    </font>
    <font>
      <sz val="9"/>
      <color rgb="FF000000"/>
      <name val="Tahoma"/>
      <family val="2"/>
    </font>
    <font>
      <sz val="9"/>
      <color indexed="81"/>
      <name val="Tahoma"/>
      <charset val="1"/>
    </font>
    <font>
      <b/>
      <sz val="9"/>
      <color indexed="81"/>
      <name val="Tahoma"/>
      <charset val="1"/>
    </font>
  </fonts>
  <fills count="8">
    <fill>
      <patternFill patternType="none"/>
    </fill>
    <fill>
      <patternFill patternType="gray125"/>
    </fill>
    <fill>
      <patternFill patternType="solid">
        <fgColor rgb="FF4F81BD"/>
        <bgColor indexed="64"/>
      </patternFill>
    </fill>
    <fill>
      <patternFill patternType="solid">
        <fgColor theme="0"/>
        <bgColor indexed="64"/>
      </patternFill>
    </fill>
    <fill>
      <patternFill patternType="solid">
        <fgColor rgb="FFAD9750"/>
        <bgColor indexed="64"/>
      </patternFill>
    </fill>
    <fill>
      <patternFill patternType="solid">
        <fgColor theme="2" tint="-0.249977111117893"/>
        <bgColor indexed="64"/>
      </patternFill>
    </fill>
    <fill>
      <patternFill patternType="solid">
        <fgColor theme="0" tint="-4.9989318521683403E-2"/>
        <bgColor indexed="64"/>
      </patternFill>
    </fill>
    <fill>
      <patternFill patternType="solid">
        <fgColor rgb="FFC4BD97"/>
        <bgColor indexed="64"/>
      </patternFill>
    </fill>
  </fills>
  <borders count="11">
    <border>
      <left/>
      <right/>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ck">
        <color rgb="FFAD9750"/>
      </left>
      <right/>
      <top style="thick">
        <color rgb="FFAD9750"/>
      </top>
      <bottom/>
      <diagonal/>
    </border>
    <border>
      <left/>
      <right/>
      <top style="thick">
        <color rgb="FFAD9750"/>
      </top>
      <bottom/>
      <diagonal/>
    </border>
    <border>
      <left/>
      <right style="thick">
        <color rgb="FFAD9750"/>
      </right>
      <top style="thick">
        <color rgb="FFAD9750"/>
      </top>
      <bottom/>
      <diagonal/>
    </border>
    <border>
      <left style="thick">
        <color rgb="FFAD9750"/>
      </left>
      <right/>
      <top/>
      <bottom/>
      <diagonal/>
    </border>
    <border>
      <left/>
      <right style="thick">
        <color rgb="FFAD9750"/>
      </right>
      <top/>
      <bottom/>
      <diagonal/>
    </border>
    <border>
      <left style="thick">
        <color rgb="FFAD9750"/>
      </left>
      <right/>
      <top/>
      <bottom style="thick">
        <color rgb="FFAD9750"/>
      </bottom>
      <diagonal/>
    </border>
    <border>
      <left/>
      <right/>
      <top/>
      <bottom style="thick">
        <color rgb="FFAD9750"/>
      </bottom>
      <diagonal/>
    </border>
    <border>
      <left/>
      <right style="thick">
        <color rgb="FFAD9750"/>
      </right>
      <top/>
      <bottom style="thick">
        <color rgb="FFAD9750"/>
      </bottom>
      <diagonal/>
    </border>
  </borders>
  <cellStyleXfs count="10">
    <xf numFmtId="0" fontId="0" fillId="0" borderId="0"/>
    <xf numFmtId="9" fontId="3" fillId="0" borderId="0" applyFont="0" applyFill="0" applyBorder="0" applyAlignment="0" applyProtection="0"/>
    <xf numFmtId="0" fontId="4" fillId="2" borderId="1">
      <alignment horizontal="left"/>
    </xf>
    <xf numFmtId="0" fontId="4" fillId="2" borderId="1">
      <alignment horizontal="right"/>
    </xf>
    <xf numFmtId="0" fontId="4" fillId="2" borderId="2">
      <alignment horizontal="right"/>
    </xf>
    <xf numFmtId="0" fontId="5" fillId="0" borderId="0" applyNumberFormat="0" applyFill="0" applyBorder="0" applyAlignment="0" applyProtection="0"/>
    <xf numFmtId="167" fontId="18" fillId="0" borderId="0">
      <alignment horizontal="center"/>
    </xf>
    <xf numFmtId="0" fontId="1" fillId="0" borderId="0"/>
    <xf numFmtId="164" fontId="3" fillId="0" borderId="0" applyFont="0" applyFill="0" applyBorder="0" applyAlignment="0" applyProtection="0"/>
    <xf numFmtId="44" fontId="3" fillId="0" borderId="0" applyFont="0" applyFill="0" applyBorder="0" applyAlignment="0" applyProtection="0"/>
  </cellStyleXfs>
  <cellXfs count="166">
    <xf numFmtId="0" fontId="0" fillId="0" borderId="0" xfId="0"/>
    <xf numFmtId="0" fontId="0" fillId="3" borderId="0" xfId="0" applyFill="1"/>
    <xf numFmtId="0" fontId="2" fillId="3" borderId="0" xfId="0" applyFont="1" applyFill="1"/>
    <xf numFmtId="0" fontId="0" fillId="4" borderId="0" xfId="0" applyFill="1"/>
    <xf numFmtId="0" fontId="8" fillId="3" borderId="0" xfId="0" applyFont="1" applyFill="1"/>
    <xf numFmtId="0" fontId="9" fillId="4" borderId="0" xfId="2" applyFont="1" applyFill="1" applyBorder="1" applyAlignment="1">
      <alignment horizontal="right"/>
    </xf>
    <xf numFmtId="0" fontId="9" fillId="4" borderId="0" xfId="3" applyFont="1" applyFill="1" applyBorder="1">
      <alignment horizontal="right"/>
    </xf>
    <xf numFmtId="0" fontId="0" fillId="3" borderId="3" xfId="0" applyFill="1" applyBorder="1"/>
    <xf numFmtId="0" fontId="0" fillId="3" borderId="4" xfId="0" applyFill="1" applyBorder="1"/>
    <xf numFmtId="0" fontId="0" fillId="3" borderId="5" xfId="0" applyFill="1" applyBorder="1"/>
    <xf numFmtId="0" fontId="0" fillId="3" borderId="6" xfId="0" applyFill="1" applyBorder="1"/>
    <xf numFmtId="0" fontId="0" fillId="3" borderId="7" xfId="0" applyFill="1" applyBorder="1"/>
    <xf numFmtId="0" fontId="0" fillId="3" borderId="8" xfId="0" applyFill="1" applyBorder="1"/>
    <xf numFmtId="0" fontId="0" fillId="3" borderId="9" xfId="0" applyFill="1" applyBorder="1"/>
    <xf numFmtId="0" fontId="0" fillId="3" borderId="10" xfId="0" applyFill="1" applyBorder="1"/>
    <xf numFmtId="0" fontId="12" fillId="3" borderId="0" xfId="5" applyFont="1" applyFill="1" applyAlignment="1">
      <alignment horizontal="right"/>
    </xf>
    <xf numFmtId="0" fontId="6" fillId="3" borderId="0" xfId="5" applyFont="1" applyFill="1" applyAlignment="1">
      <alignment horizontal="right"/>
    </xf>
    <xf numFmtId="0" fontId="13" fillId="3" borderId="0" xfId="5" applyFont="1" applyFill="1" applyAlignment="1">
      <alignment horizontal="right"/>
    </xf>
    <xf numFmtId="0" fontId="14" fillId="3" borderId="0" xfId="5" applyFont="1" applyFill="1" applyAlignment="1">
      <alignment horizontal="right"/>
    </xf>
    <xf numFmtId="0" fontId="14" fillId="3" borderId="0" xfId="5" applyFont="1" applyFill="1" applyAlignment="1">
      <alignment horizontal="right" wrapText="1"/>
    </xf>
    <xf numFmtId="2" fontId="8" fillId="3" borderId="0" xfId="0" applyNumberFormat="1" applyFont="1" applyFill="1" applyAlignment="1">
      <alignment horizontal="right"/>
    </xf>
    <xf numFmtId="0" fontId="6" fillId="3" borderId="0" xfId="5" applyFont="1" applyFill="1" applyAlignment="1">
      <alignment horizontal="left"/>
    </xf>
    <xf numFmtId="0" fontId="15" fillId="3" borderId="0" xfId="5" applyFont="1" applyFill="1"/>
    <xf numFmtId="2" fontId="7" fillId="6" borderId="0" xfId="0" applyNumberFormat="1" applyFont="1" applyFill="1"/>
    <xf numFmtId="10" fontId="8" fillId="6" borderId="0" xfId="1" applyNumberFormat="1" applyFont="1" applyFill="1" applyBorder="1"/>
    <xf numFmtId="2" fontId="7" fillId="6" borderId="0" xfId="0" applyNumberFormat="1" applyFont="1" applyFill="1" applyAlignment="1">
      <alignment horizontal="right"/>
    </xf>
    <xf numFmtId="10" fontId="16" fillId="6" borderId="0" xfId="1" applyNumberFormat="1" applyFont="1" applyFill="1" applyBorder="1"/>
    <xf numFmtId="0" fontId="17" fillId="4" borderId="0" xfId="0" applyFont="1" applyFill="1"/>
    <xf numFmtId="10" fontId="20" fillId="3" borderId="0" xfId="1" applyNumberFormat="1" applyFont="1" applyFill="1" applyBorder="1" applyAlignment="1">
      <alignment horizontal="center" vertical="center" wrapText="1"/>
    </xf>
    <xf numFmtId="168" fontId="21" fillId="3" borderId="0" xfId="6" applyNumberFormat="1" applyFont="1" applyFill="1" applyAlignment="1">
      <alignment horizontal="center" vertical="center"/>
    </xf>
    <xf numFmtId="169" fontId="22" fillId="3" borderId="0" xfId="6" applyNumberFormat="1" applyFont="1" applyFill="1" applyAlignment="1">
      <alignment horizontal="center" vertical="center"/>
    </xf>
    <xf numFmtId="167" fontId="19" fillId="3" borderId="0" xfId="6" applyFont="1" applyFill="1" applyAlignment="1">
      <alignment horizontal="left" vertical="center"/>
    </xf>
    <xf numFmtId="170" fontId="23" fillId="3" borderId="0" xfId="6" applyNumberFormat="1" applyFont="1" applyFill="1" applyAlignment="1">
      <alignment horizontal="center" vertical="center"/>
    </xf>
    <xf numFmtId="170" fontId="24" fillId="3" borderId="0" xfId="6" applyNumberFormat="1" applyFont="1" applyFill="1" applyAlignment="1">
      <alignment horizontal="center" vertical="center"/>
    </xf>
    <xf numFmtId="170" fontId="25" fillId="3" borderId="0" xfId="6" applyNumberFormat="1" applyFont="1" applyFill="1" applyAlignment="1">
      <alignment horizontal="center" vertical="center"/>
    </xf>
    <xf numFmtId="170" fontId="26" fillId="3" borderId="0" xfId="6" applyNumberFormat="1" applyFont="1" applyFill="1" applyAlignment="1">
      <alignment horizontal="center" vertical="center"/>
    </xf>
    <xf numFmtId="170" fontId="27" fillId="3" borderId="0" xfId="6" applyNumberFormat="1" applyFont="1" applyFill="1" applyAlignment="1">
      <alignment horizontal="center" vertical="center"/>
    </xf>
    <xf numFmtId="2" fontId="8" fillId="3" borderId="0" xfId="0" applyNumberFormat="1" applyFont="1" applyFill="1"/>
    <xf numFmtId="10" fontId="0" fillId="3" borderId="0" xfId="1" applyNumberFormat="1" applyFont="1" applyFill="1"/>
    <xf numFmtId="2" fontId="7" fillId="5" borderId="0" xfId="0" applyNumberFormat="1" applyFont="1" applyFill="1"/>
    <xf numFmtId="10" fontId="8" fillId="5" borderId="0" xfId="1" applyNumberFormat="1" applyFont="1" applyFill="1" applyBorder="1"/>
    <xf numFmtId="2" fontId="0" fillId="3" borderId="0" xfId="0" applyNumberFormat="1" applyFill="1"/>
    <xf numFmtId="170" fontId="0" fillId="3" borderId="0" xfId="0" applyNumberFormat="1" applyFill="1"/>
    <xf numFmtId="2" fontId="9" fillId="5" borderId="0" xfId="0" applyNumberFormat="1" applyFont="1" applyFill="1" applyAlignment="1">
      <alignment horizontal="right"/>
    </xf>
    <xf numFmtId="0" fontId="30" fillId="3" borderId="0" xfId="5" applyFont="1" applyFill="1" applyAlignment="1">
      <alignment horizontal="right"/>
    </xf>
    <xf numFmtId="0" fontId="31" fillId="3" borderId="0" xfId="0" applyFont="1" applyFill="1"/>
    <xf numFmtId="2" fontId="8" fillId="5" borderId="0" xfId="0" applyNumberFormat="1" applyFont="1" applyFill="1" applyAlignment="1">
      <alignment horizontal="right"/>
    </xf>
    <xf numFmtId="2" fontId="8" fillId="5" borderId="0" xfId="0" applyNumberFormat="1" applyFont="1" applyFill="1"/>
    <xf numFmtId="0" fontId="12" fillId="3" borderId="0" xfId="5" applyFont="1" applyFill="1" applyAlignment="1">
      <alignment horizontal="right" wrapText="1"/>
    </xf>
    <xf numFmtId="2" fontId="8" fillId="6" borderId="0" xfId="0" applyNumberFormat="1" applyFont="1" applyFill="1"/>
    <xf numFmtId="0" fontId="0" fillId="3" borderId="0" xfId="0" applyFill="1" applyAlignment="1">
      <alignment horizontal="right"/>
    </xf>
    <xf numFmtId="0" fontId="13" fillId="3" borderId="0" xfId="5" applyFont="1" applyFill="1" applyAlignment="1">
      <alignment horizontal="right" wrapText="1"/>
    </xf>
    <xf numFmtId="166" fontId="0" fillId="3" borderId="0" xfId="1" applyNumberFormat="1" applyFont="1" applyFill="1"/>
    <xf numFmtId="10" fontId="8" fillId="6" borderId="0" xfId="1" applyNumberFormat="1" applyFont="1" applyFill="1" applyBorder="1" applyAlignment="1">
      <alignment horizontal="right"/>
    </xf>
    <xf numFmtId="171" fontId="0" fillId="3" borderId="0" xfId="0" applyNumberFormat="1" applyFill="1"/>
    <xf numFmtId="4" fontId="0" fillId="3" borderId="0" xfId="0" applyNumberFormat="1" applyFill="1" applyAlignment="1">
      <alignment horizontal="right"/>
    </xf>
    <xf numFmtId="2" fontId="0" fillId="3" borderId="0" xfId="0" applyNumberFormat="1" applyFill="1" applyAlignment="1">
      <alignment horizontal="right"/>
    </xf>
    <xf numFmtId="165" fontId="2" fillId="3" borderId="0" xfId="0" applyNumberFormat="1" applyFont="1" applyFill="1"/>
    <xf numFmtId="0" fontId="30" fillId="3" borderId="0" xfId="0" applyFont="1" applyFill="1"/>
    <xf numFmtId="0" fontId="32" fillId="3" borderId="0" xfId="0" applyFont="1" applyFill="1"/>
    <xf numFmtId="0" fontId="34" fillId="3" borderId="0" xfId="5" applyFont="1" applyFill="1" applyAlignment="1">
      <alignment horizontal="right"/>
    </xf>
    <xf numFmtId="0" fontId="12" fillId="3" borderId="0" xfId="5" applyFont="1" applyFill="1" applyAlignment="1">
      <alignment horizontal="right" vertical="center" wrapText="1"/>
    </xf>
    <xf numFmtId="0" fontId="0" fillId="3" borderId="0" xfId="0" applyFill="1" applyAlignment="1">
      <alignment vertical="center"/>
    </xf>
    <xf numFmtId="166" fontId="16" fillId="6" borderId="0" xfId="1" applyNumberFormat="1" applyFont="1" applyFill="1" applyBorder="1"/>
    <xf numFmtId="2" fontId="29" fillId="6" borderId="0" xfId="0" applyNumberFormat="1" applyFont="1" applyFill="1"/>
    <xf numFmtId="168" fontId="29" fillId="5" borderId="0" xfId="0" applyNumberFormat="1" applyFont="1" applyFill="1" applyAlignment="1">
      <alignment horizontal="right"/>
    </xf>
    <xf numFmtId="168" fontId="7" fillId="5" borderId="0" xfId="0" applyNumberFormat="1" applyFont="1" applyFill="1"/>
    <xf numFmtId="168" fontId="7" fillId="5" borderId="0" xfId="0" applyNumberFormat="1" applyFont="1" applyFill="1" applyAlignment="1">
      <alignment horizontal="right"/>
    </xf>
    <xf numFmtId="166" fontId="29" fillId="5" borderId="0" xfId="1" applyNumberFormat="1" applyFont="1" applyFill="1" applyBorder="1"/>
    <xf numFmtId="168" fontId="9" fillId="5" borderId="0" xfId="0" applyNumberFormat="1" applyFont="1" applyFill="1" applyAlignment="1">
      <alignment horizontal="right"/>
    </xf>
    <xf numFmtId="168" fontId="29" fillId="3" borderId="0" xfId="0" applyNumberFormat="1" applyFont="1" applyFill="1" applyAlignment="1">
      <alignment horizontal="right"/>
    </xf>
    <xf numFmtId="0" fontId="0" fillId="3" borderId="0" xfId="1" applyNumberFormat="1" applyFont="1" applyFill="1"/>
    <xf numFmtId="39" fontId="0" fillId="3" borderId="0" xfId="0" applyNumberFormat="1" applyFill="1"/>
    <xf numFmtId="172" fontId="0" fillId="3" borderId="0" xfId="0" applyNumberFormat="1" applyFill="1"/>
    <xf numFmtId="168" fontId="9" fillId="6" borderId="0" xfId="0" applyNumberFormat="1" applyFont="1" applyFill="1" applyAlignment="1">
      <alignment horizontal="right"/>
    </xf>
    <xf numFmtId="168" fontId="7" fillId="6" borderId="0" xfId="0" applyNumberFormat="1" applyFont="1" applyFill="1"/>
    <xf numFmtId="168" fontId="9" fillId="6" borderId="0" xfId="0" applyNumberFormat="1" applyFont="1" applyFill="1"/>
    <xf numFmtId="168" fontId="7" fillId="6" borderId="0" xfId="0" applyNumberFormat="1" applyFont="1" applyFill="1" applyAlignment="1">
      <alignment horizontal="right"/>
    </xf>
    <xf numFmtId="168" fontId="29" fillId="6" borderId="0" xfId="0" applyNumberFormat="1" applyFont="1" applyFill="1" applyAlignment="1">
      <alignment horizontal="right"/>
    </xf>
    <xf numFmtId="2" fontId="8" fillId="5" borderId="0" xfId="0" applyNumberFormat="1" applyFont="1" applyFill="1" applyAlignment="1">
      <alignment horizontal="right" vertical="center"/>
    </xf>
    <xf numFmtId="168" fontId="36" fillId="5" borderId="0" xfId="0" applyNumberFormat="1" applyFont="1" applyFill="1" applyAlignment="1">
      <alignment horizontal="right"/>
    </xf>
    <xf numFmtId="0" fontId="35" fillId="3" borderId="0" xfId="0" applyFont="1" applyFill="1"/>
    <xf numFmtId="2" fontId="14" fillId="3" borderId="0" xfId="5" applyNumberFormat="1" applyFont="1" applyFill="1" applyAlignment="1">
      <alignment horizontal="right" wrapText="1"/>
    </xf>
    <xf numFmtId="0" fontId="0" fillId="6" borderId="0" xfId="0" applyFill="1"/>
    <xf numFmtId="0" fontId="30" fillId="3" borderId="0" xfId="5" applyFont="1" applyFill="1" applyAlignment="1">
      <alignment horizontal="right" wrapText="1"/>
    </xf>
    <xf numFmtId="0" fontId="30" fillId="3" borderId="0" xfId="5" applyFont="1" applyFill="1" applyAlignment="1">
      <alignment horizontal="right" vertical="center" wrapText="1"/>
    </xf>
    <xf numFmtId="170" fontId="16" fillId="6" borderId="0" xfId="0" applyNumberFormat="1" applyFont="1" applyFill="1"/>
    <xf numFmtId="170" fontId="29" fillId="5" borderId="0" xfId="0" applyNumberFormat="1" applyFont="1" applyFill="1" applyAlignment="1">
      <alignment horizontal="right"/>
    </xf>
    <xf numFmtId="173" fontId="0" fillId="3" borderId="0" xfId="0" applyNumberFormat="1" applyFill="1"/>
    <xf numFmtId="0" fontId="41" fillId="3" borderId="0" xfId="0" applyFont="1" applyFill="1" applyAlignment="1">
      <alignment horizontal="right"/>
    </xf>
    <xf numFmtId="14" fontId="17" fillId="3" borderId="0" xfId="0" applyNumberFormat="1" applyFont="1" applyFill="1"/>
    <xf numFmtId="3" fontId="0" fillId="3" borderId="0" xfId="0" applyNumberFormat="1" applyFill="1" applyAlignment="1">
      <alignment horizontal="right"/>
    </xf>
    <xf numFmtId="0" fontId="40" fillId="3" borderId="0" xfId="0" applyFont="1" applyFill="1" applyAlignment="1">
      <alignment horizontal="right"/>
    </xf>
    <xf numFmtId="3" fontId="40" fillId="3" borderId="0" xfId="0" applyNumberFormat="1" applyFont="1" applyFill="1" applyAlignment="1">
      <alignment horizontal="right"/>
    </xf>
    <xf numFmtId="0" fontId="40" fillId="3" borderId="0" xfId="0" applyFont="1" applyFill="1"/>
    <xf numFmtId="166" fontId="29" fillId="5" borderId="0" xfId="1" applyNumberFormat="1" applyFont="1" applyFill="1" applyBorder="1" applyAlignment="1">
      <alignment horizontal="right"/>
    </xf>
    <xf numFmtId="168" fontId="29" fillId="5" borderId="0" xfId="0" applyNumberFormat="1" applyFont="1" applyFill="1" applyAlignment="1">
      <alignment vertical="center"/>
    </xf>
    <xf numFmtId="168" fontId="0" fillId="3" borderId="0" xfId="0" applyNumberFormat="1" applyFill="1"/>
    <xf numFmtId="0" fontId="8" fillId="4" borderId="0" xfId="0" applyFont="1" applyFill="1"/>
    <xf numFmtId="0" fontId="42" fillId="3" borderId="0" xfId="5" applyFont="1" applyFill="1"/>
    <xf numFmtId="0" fontId="43" fillId="3" borderId="0" xfId="5" applyFont="1" applyFill="1" applyAlignment="1">
      <alignment horizontal="left"/>
    </xf>
    <xf numFmtId="0" fontId="44" fillId="3" borderId="0" xfId="5" applyFont="1" applyFill="1"/>
    <xf numFmtId="0" fontId="37" fillId="3" borderId="0" xfId="5" applyFont="1" applyFill="1" applyAlignment="1">
      <alignment horizontal="right"/>
    </xf>
    <xf numFmtId="0" fontId="17" fillId="3" borderId="0" xfId="0" applyFont="1" applyFill="1"/>
    <xf numFmtId="166" fontId="28" fillId="3" borderId="0" xfId="1" applyNumberFormat="1" applyFont="1" applyFill="1" applyAlignment="1">
      <alignment horizontal="right"/>
    </xf>
    <xf numFmtId="171" fontId="28" fillId="7" borderId="0" xfId="0" applyNumberFormat="1" applyFont="1" applyFill="1"/>
    <xf numFmtId="10" fontId="0" fillId="7" borderId="0" xfId="1" applyNumberFormat="1" applyFont="1" applyFill="1" applyAlignment="1">
      <alignment horizontal="right"/>
    </xf>
    <xf numFmtId="10" fontId="0" fillId="3" borderId="0" xfId="0" applyNumberFormat="1" applyFill="1"/>
    <xf numFmtId="168" fontId="14" fillId="3" borderId="0" xfId="5" applyNumberFormat="1" applyFont="1" applyFill="1" applyAlignment="1">
      <alignment horizontal="right" wrapText="1"/>
    </xf>
    <xf numFmtId="1" fontId="0" fillId="3" borderId="0" xfId="1" applyNumberFormat="1" applyFont="1" applyFill="1"/>
    <xf numFmtId="4" fontId="9" fillId="5" borderId="0" xfId="0" applyNumberFormat="1" applyFont="1" applyFill="1" applyAlignment="1">
      <alignment horizontal="right"/>
    </xf>
    <xf numFmtId="2" fontId="2" fillId="3" borderId="0" xfId="0" applyNumberFormat="1" applyFont="1" applyFill="1"/>
    <xf numFmtId="168" fontId="29" fillId="5" borderId="0" xfId="0" applyNumberFormat="1" applyFont="1" applyFill="1"/>
    <xf numFmtId="168" fontId="29" fillId="6" borderId="0" xfId="0" applyNumberFormat="1" applyFont="1" applyFill="1"/>
    <xf numFmtId="0" fontId="9" fillId="3" borderId="0" xfId="2" applyFont="1" applyFill="1" applyBorder="1" applyAlignment="1">
      <alignment horizontal="right"/>
    </xf>
    <xf numFmtId="168" fontId="9" fillId="3" borderId="0" xfId="0" applyNumberFormat="1" applyFont="1" applyFill="1" applyAlignment="1">
      <alignment horizontal="right"/>
    </xf>
    <xf numFmtId="9" fontId="0" fillId="3" borderId="0" xfId="1" applyFont="1" applyFill="1"/>
    <xf numFmtId="165" fontId="47" fillId="5" borderId="0" xfId="0" applyNumberFormat="1" applyFont="1" applyFill="1" applyAlignment="1">
      <alignment horizontal="right" vertical="center"/>
    </xf>
    <xf numFmtId="10" fontId="47" fillId="5" borderId="0" xfId="1" applyNumberFormat="1" applyFont="1" applyFill="1" applyAlignment="1">
      <alignment horizontal="right" vertical="center"/>
    </xf>
    <xf numFmtId="165" fontId="47" fillId="6" borderId="0" xfId="0" applyNumberFormat="1" applyFont="1" applyFill="1" applyAlignment="1">
      <alignment horizontal="right" vertical="center"/>
    </xf>
    <xf numFmtId="10" fontId="47" fillId="6" borderId="0" xfId="1" applyNumberFormat="1" applyFont="1" applyFill="1" applyAlignment="1">
      <alignment horizontal="right" vertical="center"/>
    </xf>
    <xf numFmtId="10" fontId="29" fillId="3" borderId="0" xfId="1" applyNumberFormat="1" applyFont="1" applyFill="1" applyAlignment="1">
      <alignment horizontal="right"/>
    </xf>
    <xf numFmtId="165" fontId="2" fillId="5" borderId="0" xfId="0" applyNumberFormat="1" applyFont="1" applyFill="1" applyAlignment="1">
      <alignment horizontal="right" vertical="center"/>
    </xf>
    <xf numFmtId="165" fontId="2" fillId="6" borderId="0" xfId="0" applyNumberFormat="1" applyFont="1" applyFill="1" applyAlignment="1">
      <alignment horizontal="right" vertical="center"/>
    </xf>
    <xf numFmtId="165" fontId="33" fillId="5" borderId="0" xfId="0" applyNumberFormat="1" applyFont="1" applyFill="1" applyAlignment="1">
      <alignment horizontal="right" vertical="center"/>
    </xf>
    <xf numFmtId="165" fontId="33" fillId="6" borderId="0" xfId="0" applyNumberFormat="1" applyFont="1" applyFill="1" applyAlignment="1">
      <alignment horizontal="right" vertical="center"/>
    </xf>
    <xf numFmtId="166" fontId="29" fillId="5" borderId="0" xfId="0" applyNumberFormat="1" applyFont="1" applyFill="1" applyAlignment="1">
      <alignment horizontal="right" vertical="center"/>
    </xf>
    <xf numFmtId="166" fontId="29" fillId="6" borderId="0" xfId="0" applyNumberFormat="1" applyFont="1" applyFill="1" applyAlignment="1">
      <alignment horizontal="right" vertical="center"/>
    </xf>
    <xf numFmtId="174" fontId="28" fillId="3" borderId="0" xfId="0" applyNumberFormat="1" applyFont="1" applyFill="1"/>
    <xf numFmtId="2" fontId="28" fillId="3" borderId="0" xfId="0" applyNumberFormat="1" applyFont="1" applyFill="1"/>
    <xf numFmtId="0" fontId="12" fillId="3" borderId="0" xfId="5" applyFont="1" applyFill="1" applyAlignment="1">
      <alignment horizontal="left"/>
    </xf>
    <xf numFmtId="175" fontId="9" fillId="5" borderId="0" xfId="0" applyNumberFormat="1" applyFont="1" applyFill="1" applyAlignment="1">
      <alignment horizontal="right"/>
    </xf>
    <xf numFmtId="0" fontId="49" fillId="3" borderId="0" xfId="5" applyFont="1" applyFill="1" applyAlignment="1">
      <alignment horizontal="right" vertical="center" wrapText="1"/>
    </xf>
    <xf numFmtId="0" fontId="12" fillId="3" borderId="0" xfId="5" quotePrefix="1" applyFont="1" applyFill="1" applyAlignment="1">
      <alignment horizontal="right" wrapText="1"/>
    </xf>
    <xf numFmtId="10" fontId="8" fillId="5" borderId="0" xfId="1" applyNumberFormat="1" applyFont="1" applyFill="1" applyAlignment="1">
      <alignment horizontal="right"/>
    </xf>
    <xf numFmtId="168" fontId="34" fillId="3" borderId="0" xfId="5" applyNumberFormat="1" applyFont="1" applyFill="1" applyAlignment="1">
      <alignment horizontal="right"/>
    </xf>
    <xf numFmtId="176" fontId="0" fillId="7" borderId="0" xfId="0" applyNumberFormat="1" applyFill="1" applyAlignment="1">
      <alignment horizontal="right"/>
    </xf>
    <xf numFmtId="176" fontId="28" fillId="3" borderId="0" xfId="0" applyNumberFormat="1" applyFont="1" applyFill="1"/>
    <xf numFmtId="0" fontId="12" fillId="3" borderId="0" xfId="5" applyFont="1" applyFill="1" applyBorder="1" applyAlignment="1">
      <alignment horizontal="right"/>
    </xf>
    <xf numFmtId="9" fontId="0" fillId="3" borderId="0" xfId="1" applyFont="1" applyFill="1" applyBorder="1"/>
    <xf numFmtId="0" fontId="12" fillId="3" borderId="0" xfId="5" applyFont="1" applyFill="1" applyBorder="1" applyAlignment="1">
      <alignment horizontal="left" wrapText="1"/>
    </xf>
    <xf numFmtId="171" fontId="48" fillId="3" borderId="0" xfId="5" applyNumberFormat="1" applyFont="1" applyFill="1" applyBorder="1" applyAlignment="1">
      <alignment horizontal="right"/>
    </xf>
    <xf numFmtId="9" fontId="48" fillId="3" borderId="0" xfId="5" applyNumberFormat="1" applyFont="1" applyFill="1" applyBorder="1" applyAlignment="1">
      <alignment horizontal="right"/>
    </xf>
    <xf numFmtId="2" fontId="29" fillId="5" borderId="0" xfId="0" applyNumberFormat="1" applyFont="1" applyFill="1" applyAlignment="1">
      <alignment horizontal="right"/>
    </xf>
    <xf numFmtId="177" fontId="0" fillId="3" borderId="0" xfId="0" applyNumberFormat="1" applyFill="1"/>
    <xf numFmtId="0" fontId="0" fillId="5" borderId="6" xfId="0" applyFill="1" applyBorder="1"/>
    <xf numFmtId="0" fontId="10" fillId="4" borderId="6" xfId="0" applyFont="1" applyFill="1" applyBorder="1"/>
    <xf numFmtId="0" fontId="0" fillId="6" borderId="6" xfId="0" applyFill="1" applyBorder="1"/>
    <xf numFmtId="170" fontId="9" fillId="6" borderId="0" xfId="0" applyNumberFormat="1" applyFont="1" applyFill="1" applyAlignment="1">
      <alignment horizontal="right"/>
    </xf>
    <xf numFmtId="166" fontId="29" fillId="6" borderId="0" xfId="1" applyNumberFormat="1" applyFont="1" applyFill="1" applyBorder="1" applyAlignment="1">
      <alignment horizontal="right"/>
    </xf>
    <xf numFmtId="10" fontId="8" fillId="6" borderId="0" xfId="1" applyNumberFormat="1" applyFont="1" applyFill="1" applyAlignment="1">
      <alignment horizontal="right"/>
    </xf>
    <xf numFmtId="9" fontId="0" fillId="3" borderId="0" xfId="0" applyNumberFormat="1" applyFill="1"/>
    <xf numFmtId="178" fontId="0" fillId="3" borderId="0" xfId="9" applyNumberFormat="1" applyFont="1" applyFill="1"/>
    <xf numFmtId="177" fontId="0" fillId="3" borderId="0" xfId="1" applyNumberFormat="1" applyFont="1" applyFill="1"/>
    <xf numFmtId="0" fontId="9" fillId="3" borderId="0" xfId="3" applyFont="1" applyFill="1" applyBorder="1">
      <alignment horizontal="right"/>
    </xf>
    <xf numFmtId="165" fontId="50" fillId="7" borderId="0" xfId="0" applyNumberFormat="1" applyFont="1" applyFill="1" applyAlignment="1">
      <alignment horizontal="right" vertical="center"/>
    </xf>
    <xf numFmtId="179" fontId="28" fillId="3" borderId="0" xfId="0" applyNumberFormat="1" applyFont="1" applyFill="1"/>
    <xf numFmtId="179" fontId="0" fillId="7" borderId="0" xfId="0" applyNumberFormat="1" applyFill="1" applyAlignment="1">
      <alignment horizontal="right"/>
    </xf>
    <xf numFmtId="44" fontId="0" fillId="7" borderId="0" xfId="9" applyFont="1" applyFill="1" applyAlignment="1">
      <alignment horizontal="right"/>
    </xf>
    <xf numFmtId="44" fontId="28" fillId="3" borderId="0" xfId="9" applyFont="1" applyFill="1"/>
    <xf numFmtId="168" fontId="8" fillId="6" borderId="0" xfId="0" applyNumberFormat="1" applyFont="1" applyFill="1" applyAlignment="1">
      <alignment horizontal="right"/>
    </xf>
    <xf numFmtId="168" fontId="8" fillId="6" borderId="0" xfId="0" applyNumberFormat="1" applyFont="1" applyFill="1"/>
    <xf numFmtId="168" fontId="8" fillId="5" borderId="0" xfId="0" applyNumberFormat="1" applyFont="1" applyFill="1" applyAlignment="1">
      <alignment horizontal="right" vertical="center"/>
    </xf>
    <xf numFmtId="168" fontId="8" fillId="5" borderId="0" xfId="0" applyNumberFormat="1" applyFont="1" applyFill="1"/>
    <xf numFmtId="168" fontId="8" fillId="6" borderId="0" xfId="0" applyNumberFormat="1" applyFont="1" applyFill="1" applyAlignment="1">
      <alignment horizontal="right" vertical="center"/>
    </xf>
    <xf numFmtId="168" fontId="8" fillId="5" borderId="0" xfId="0" applyNumberFormat="1" applyFont="1" applyFill="1" applyAlignment="1">
      <alignment horizontal="right"/>
    </xf>
  </cellXfs>
  <cellStyles count="10">
    <cellStyle name="Currency" xfId="9" builtinId="4"/>
    <cellStyle name="Currency 2" xfId="8" xr:uid="{8E057330-67C6-484B-9408-D462C1FCE867}"/>
    <cellStyle name="fa_column_header_bottom" xfId="4" xr:uid="{00000000-0005-0000-0000-000001000000}"/>
    <cellStyle name="fa_column_header_top" xfId="3" xr:uid="{00000000-0005-0000-0000-000002000000}"/>
    <cellStyle name="fa_column_header_top_left" xfId="2" xr:uid="{00000000-0005-0000-0000-000003000000}"/>
    <cellStyle name="Normal" xfId="0" builtinId="0"/>
    <cellStyle name="Normal 2" xfId="6" xr:uid="{00000000-0005-0000-0000-000006000000}"/>
    <cellStyle name="Normal 3" xfId="7" xr:uid="{00000000-0005-0000-0000-000007000000}"/>
    <cellStyle name="Percent" xfId="1" builtinId="5"/>
    <cellStyle name="Title" xfId="5" builtinId="15"/>
  </cellStyles>
  <dxfs count="0"/>
  <tableStyles count="0" defaultTableStyle="TableStyleMedium2" defaultPivotStyle="PivotStyleMedium9"/>
  <colors>
    <mruColors>
      <color rgb="FFAD9750"/>
      <color rgb="FFC1B497"/>
      <color rgb="FFB9FF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 Id="rId5" Type="http://schemas.openxmlformats.org/officeDocument/2006/relationships/image" Target="../media/image5.png"/><Relationship Id="rId4" Type="http://schemas.openxmlformats.org/officeDocument/2006/relationships/image" Target="../media/image4.png"/></Relationships>
</file>

<file path=xl/drawings/_rels/drawing2.xml.rels><?xml version="1.0" encoding="UTF-8" standalone="yes"?>
<Relationships xmlns="http://schemas.openxmlformats.org/package/2006/relationships"><Relationship Id="rId3" Type="http://schemas.openxmlformats.org/officeDocument/2006/relationships/image" Target="../media/image5.png"/><Relationship Id="rId7" Type="http://schemas.openxmlformats.org/officeDocument/2006/relationships/image" Target="../media/image9.jpeg"/><Relationship Id="rId2" Type="http://schemas.openxmlformats.org/officeDocument/2006/relationships/image" Target="../media/image4.png"/><Relationship Id="rId1" Type="http://schemas.openxmlformats.org/officeDocument/2006/relationships/image" Target="../media/image3.png"/><Relationship Id="rId6" Type="http://schemas.openxmlformats.org/officeDocument/2006/relationships/image" Target="../media/image8.png"/><Relationship Id="rId5" Type="http://schemas.openxmlformats.org/officeDocument/2006/relationships/image" Target="../media/image7.png"/><Relationship Id="rId4" Type="http://schemas.openxmlformats.org/officeDocument/2006/relationships/image" Target="../media/image6.png"/></Relationships>
</file>

<file path=xl/drawings/drawing1.xml><?xml version="1.0" encoding="utf-8"?>
<xdr:wsDr xmlns:xdr="http://schemas.openxmlformats.org/drawingml/2006/spreadsheetDrawing" xmlns:a="http://schemas.openxmlformats.org/drawingml/2006/main">
  <xdr:twoCellAnchor editAs="oneCell">
    <xdr:from>
      <xdr:col>1</xdr:col>
      <xdr:colOff>1</xdr:colOff>
      <xdr:row>17</xdr:row>
      <xdr:rowOff>163285</xdr:rowOff>
    </xdr:from>
    <xdr:to>
      <xdr:col>1</xdr:col>
      <xdr:colOff>3904344</xdr:colOff>
      <xdr:row>31</xdr:row>
      <xdr:rowOff>110035</xdr:rowOff>
    </xdr:to>
    <xdr:pic>
      <xdr:nvPicPr>
        <xdr:cNvPr id="2" name="Picture 1" descr="Image result for financial data">
          <a:extLst>
            <a:ext uri="{FF2B5EF4-FFF2-40B4-BE49-F238E27FC236}">
              <a16:creationId xmlns:a16="http://schemas.microsoft.com/office/drawing/2014/main" id="{42F3A7AE-D54B-4288-8B55-0F72BD16753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14376" y="3592285"/>
          <a:ext cx="3904343" cy="28645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37</xdr:col>
      <xdr:colOff>399435</xdr:colOff>
      <xdr:row>128</xdr:row>
      <xdr:rowOff>0</xdr:rowOff>
    </xdr:from>
    <xdr:to>
      <xdr:col>47</xdr:col>
      <xdr:colOff>167726</xdr:colOff>
      <xdr:row>140</xdr:row>
      <xdr:rowOff>140608</xdr:rowOff>
    </xdr:to>
    <xdr:pic>
      <xdr:nvPicPr>
        <xdr:cNvPr id="3" name="Imagen 5" descr="Tabla&#10;&#10;Descripción generada automáticamente">
          <a:extLst>
            <a:ext uri="{FF2B5EF4-FFF2-40B4-BE49-F238E27FC236}">
              <a16:creationId xmlns:a16="http://schemas.microsoft.com/office/drawing/2014/main" id="{1C1B466B-1663-463E-8825-558B4531FEE1}"/>
            </a:ext>
          </a:extLst>
        </xdr:cNvPr>
        <xdr:cNvPicPr>
          <a:picLocks noChangeAspect="1"/>
        </xdr:cNvPicPr>
      </xdr:nvPicPr>
      <xdr:blipFill>
        <a:blip xmlns:r="http://schemas.openxmlformats.org/officeDocument/2006/relationships" r:embed="rId2"/>
        <a:stretch>
          <a:fillRect/>
        </a:stretch>
      </xdr:blipFill>
      <xdr:spPr>
        <a:xfrm>
          <a:off x="51281985" y="29054835"/>
          <a:ext cx="6905697" cy="2491270"/>
        </a:xfrm>
        <a:prstGeom prst="rect">
          <a:avLst/>
        </a:prstGeom>
      </xdr:spPr>
    </xdr:pic>
    <xdr:clientData/>
  </xdr:twoCellAnchor>
  <xdr:twoCellAnchor editAs="oneCell">
    <xdr:from>
      <xdr:col>0</xdr:col>
      <xdr:colOff>585549</xdr:colOff>
      <xdr:row>1</xdr:row>
      <xdr:rowOff>160358</xdr:rowOff>
    </xdr:from>
    <xdr:to>
      <xdr:col>1</xdr:col>
      <xdr:colOff>5314469</xdr:colOff>
      <xdr:row>10</xdr:row>
      <xdr:rowOff>149421</xdr:rowOff>
    </xdr:to>
    <xdr:pic>
      <xdr:nvPicPr>
        <xdr:cNvPr id="4" name="Imagen 8">
          <a:extLst>
            <a:ext uri="{FF2B5EF4-FFF2-40B4-BE49-F238E27FC236}">
              <a16:creationId xmlns:a16="http://schemas.microsoft.com/office/drawing/2014/main" id="{DF208392-C73D-4928-9BE5-5F81490283C7}"/>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585549" y="350858"/>
          <a:ext cx="5432038" cy="1694038"/>
        </a:xfrm>
        <a:prstGeom prst="rect">
          <a:avLst/>
        </a:prstGeom>
      </xdr:spPr>
    </xdr:pic>
    <xdr:clientData/>
  </xdr:twoCellAnchor>
  <xdr:twoCellAnchor>
    <xdr:from>
      <xdr:col>9</xdr:col>
      <xdr:colOff>398317</xdr:colOff>
      <xdr:row>18</xdr:row>
      <xdr:rowOff>158028</xdr:rowOff>
    </xdr:from>
    <xdr:to>
      <xdr:col>20</xdr:col>
      <xdr:colOff>642937</xdr:colOff>
      <xdr:row>33</xdr:row>
      <xdr:rowOff>83314</xdr:rowOff>
    </xdr:to>
    <xdr:sp macro="" textlink="">
      <xdr:nvSpPr>
        <xdr:cNvPr id="5" name="Sed ut perspiciatis unde omnis iste natus error sit volup lor sit tatem accusantium doloremque. Sed ut perspiciatis unde omnis iste natus error sit volup lor sit tatem. Sed ut perspiciatis unde omnis iste natus error sit volup lor.">
          <a:extLst>
            <a:ext uri="{FF2B5EF4-FFF2-40B4-BE49-F238E27FC236}">
              <a16:creationId xmlns:a16="http://schemas.microsoft.com/office/drawing/2014/main" id="{F4D5CF22-8628-B07A-4173-4874347557D7}"/>
            </a:ext>
          </a:extLst>
        </xdr:cNvPr>
        <xdr:cNvSpPr/>
      </xdr:nvSpPr>
      <xdr:spPr>
        <a:xfrm>
          <a:off x="14962908" y="3777528"/>
          <a:ext cx="12246120" cy="3077195"/>
        </a:xfrm>
        <a:prstGeom prst="rect">
          <a:avLst/>
        </a:prstGeom>
        <a:ln w="12700">
          <a:miter lim="400000"/>
        </a:ln>
        <a:extLst>
          <a:ext uri="{C572A759-6A51-4108-AA02-DFA0A04FC94B}">
            <ma14:wrappingTextBoxFlag xmlns:r="http://schemas.openxmlformats.org/officeDocument/2006/relationships" xmlns:p="http://schemas.openxmlformats.org/presentationml/2006/main" xmlns="" xmlns:a16="http://schemas.microsoft.com/office/drawing/2014/main" xmlns:a14="http://schemas.microsoft.com/office/drawing/2010/main" xmlns:p14="http://schemas.microsoft.com/office/powerpoint/2010/main" xmlns:mc="http://schemas.openxmlformats.org/markup-compatibility/2006" xmlns:ma14="http://schemas.microsoft.com/office/mac/drawingml/2011/main" xmlns:lc="http://schemas.openxmlformats.org/drawingml/2006/lockedCanvas" val="1"/>
          </a:ext>
        </a:extLst>
      </xdr:spPr>
      <xdr:txBody>
        <a:bodyPr wrap="square" lIns="22352" tIns="22352" rIns="22352" bIns="22352">
          <a:spAutoFit/>
        </a:bodyPr>
        <a:lstStyle>
          <a:defPPr>
            <a:defRPr lang="en-US"/>
          </a:defPPr>
          <a:lvl1pPr marL="0" algn="just" defTabSz="536387" rtl="0" eaLnBrk="1" latinLnBrk="0" hangingPunct="1">
            <a:lnSpc>
              <a:spcPct val="120000"/>
            </a:lnSpc>
            <a:defRPr sz="2500" kern="1200" cap="none" spc="75">
              <a:solidFill>
                <a:schemeClr val="tx1"/>
              </a:solidFill>
              <a:latin typeface="Raleway Light"/>
              <a:ea typeface="Raleway Light"/>
              <a:cs typeface="Raleway Light"/>
              <a:sym typeface="Raleway Light"/>
            </a:defRPr>
          </a:lvl1pPr>
          <a:lvl2pPr marL="268194" algn="l" defTabSz="536387" rtl="0" eaLnBrk="1" latinLnBrk="0" hangingPunct="1">
            <a:defRPr sz="1056" kern="1200">
              <a:solidFill>
                <a:schemeClr val="tx1"/>
              </a:solidFill>
              <a:latin typeface="+mn-lt"/>
              <a:ea typeface="+mn-ea"/>
              <a:cs typeface="+mn-cs"/>
            </a:defRPr>
          </a:lvl2pPr>
          <a:lvl3pPr marL="536387" algn="l" defTabSz="536387" rtl="0" eaLnBrk="1" latinLnBrk="0" hangingPunct="1">
            <a:defRPr sz="1056" kern="1200">
              <a:solidFill>
                <a:schemeClr val="tx1"/>
              </a:solidFill>
              <a:latin typeface="+mn-lt"/>
              <a:ea typeface="+mn-ea"/>
              <a:cs typeface="+mn-cs"/>
            </a:defRPr>
          </a:lvl3pPr>
          <a:lvl4pPr marL="804581" algn="l" defTabSz="536387" rtl="0" eaLnBrk="1" latinLnBrk="0" hangingPunct="1">
            <a:defRPr sz="1056" kern="1200">
              <a:solidFill>
                <a:schemeClr val="tx1"/>
              </a:solidFill>
              <a:latin typeface="+mn-lt"/>
              <a:ea typeface="+mn-ea"/>
              <a:cs typeface="+mn-cs"/>
            </a:defRPr>
          </a:lvl4pPr>
          <a:lvl5pPr marL="1072774" algn="l" defTabSz="536387" rtl="0" eaLnBrk="1" latinLnBrk="0" hangingPunct="1">
            <a:defRPr sz="1056" kern="1200">
              <a:solidFill>
                <a:schemeClr val="tx1"/>
              </a:solidFill>
              <a:latin typeface="+mn-lt"/>
              <a:ea typeface="+mn-ea"/>
              <a:cs typeface="+mn-cs"/>
            </a:defRPr>
          </a:lvl5pPr>
          <a:lvl6pPr marL="1340968" algn="l" defTabSz="536387" rtl="0" eaLnBrk="1" latinLnBrk="0" hangingPunct="1">
            <a:defRPr sz="1056" kern="1200">
              <a:solidFill>
                <a:schemeClr val="tx1"/>
              </a:solidFill>
              <a:latin typeface="+mn-lt"/>
              <a:ea typeface="+mn-ea"/>
              <a:cs typeface="+mn-cs"/>
            </a:defRPr>
          </a:lvl6pPr>
          <a:lvl7pPr marL="1609161" algn="l" defTabSz="536387" rtl="0" eaLnBrk="1" latinLnBrk="0" hangingPunct="1">
            <a:defRPr sz="1056" kern="1200">
              <a:solidFill>
                <a:schemeClr val="tx1"/>
              </a:solidFill>
              <a:latin typeface="+mn-lt"/>
              <a:ea typeface="+mn-ea"/>
              <a:cs typeface="+mn-cs"/>
            </a:defRPr>
          </a:lvl7pPr>
          <a:lvl8pPr marL="1877355" algn="l" defTabSz="536387" rtl="0" eaLnBrk="1" latinLnBrk="0" hangingPunct="1">
            <a:defRPr sz="1056" kern="1200">
              <a:solidFill>
                <a:schemeClr val="tx1"/>
              </a:solidFill>
              <a:latin typeface="+mn-lt"/>
              <a:ea typeface="+mn-ea"/>
              <a:cs typeface="+mn-cs"/>
            </a:defRPr>
          </a:lvl8pPr>
          <a:lvl9pPr marL="2145548" algn="l" defTabSz="536387" rtl="0" eaLnBrk="1" latinLnBrk="0" hangingPunct="1">
            <a:defRPr sz="1056" kern="1200">
              <a:solidFill>
                <a:schemeClr val="tx1"/>
              </a:solidFill>
              <a:latin typeface="+mn-lt"/>
              <a:ea typeface="+mn-ea"/>
              <a:cs typeface="+mn-cs"/>
            </a:defRPr>
          </a:lvl9pPr>
        </a:lstStyle>
        <a:p>
          <a:pPr algn="just">
            <a:lnSpc>
              <a:spcPct val="107000"/>
            </a:lnSpc>
            <a:spcAft>
              <a:spcPts val="800"/>
            </a:spcAft>
          </a:pPr>
          <a:r>
            <a:rPr lang="en-GB" sz="1200" b="1">
              <a:solidFill>
                <a:srgbClr val="AB8D47"/>
              </a:solidFill>
              <a:latin typeface="Blinker" panose="020B0604020202020204" charset="0"/>
              <a:sym typeface="Raleway"/>
            </a:rPr>
            <a:t>Disclaimer: </a:t>
          </a:r>
          <a:r>
            <a:rPr lang="en-GB" sz="1200">
              <a:solidFill>
                <a:srgbClr val="AB8D47"/>
              </a:solidFill>
              <a:latin typeface="Blinker" panose="020B0604020202020204" charset="0"/>
            </a:rPr>
            <a:t>This document has been prepared by Tenvalue Platform, S.L. (hereinafter "Tenvalue").</a:t>
          </a:r>
        </a:p>
        <a:p>
          <a:pPr algn="just">
            <a:lnSpc>
              <a:spcPct val="107000"/>
            </a:lnSpc>
            <a:spcAft>
              <a:spcPts val="800"/>
            </a:spcAft>
          </a:pPr>
          <a:r>
            <a:rPr lang="en-GB" sz="1200">
              <a:solidFill>
                <a:srgbClr val="AB8D47"/>
              </a:solidFill>
              <a:latin typeface="Blinker" panose="020B0604020202020204" charset="0"/>
            </a:rPr>
            <a:t>In preparing this document, Tenvalue has relied on and assumed, without independent verification, the accuracy and completeness of all information available from public sources. Furthermore, nothing contained in this document is intended to be a valuation of the assets, shares, or businesses of the company or any other entity.</a:t>
          </a:r>
        </a:p>
        <a:p>
          <a:pPr algn="just">
            <a:lnSpc>
              <a:spcPct val="107000"/>
            </a:lnSpc>
            <a:spcAft>
              <a:spcPts val="800"/>
            </a:spcAft>
          </a:pPr>
          <a:r>
            <a:rPr lang="en-GB" sz="1200">
              <a:solidFill>
                <a:srgbClr val="AB8D47"/>
              </a:solidFill>
              <a:latin typeface="Blinker" panose="020B0604020202020204" charset="0"/>
            </a:rPr>
            <a:t>Tenvalue makes no representations regarding the actual value that may be received in connection with a transaction, nor the legal, tax, or accounting effects of consummating a transaction. Unless explicitly stated herein, the information contained in this document does not consider the effects of a potential transaction involving a change of actual or potential control, which may have significant valuation and other effects.</a:t>
          </a:r>
        </a:p>
        <a:p>
          <a:pPr algn="just">
            <a:lnSpc>
              <a:spcPct val="107000"/>
            </a:lnSpc>
            <a:spcAft>
              <a:spcPts val="800"/>
            </a:spcAft>
          </a:pPr>
          <a:r>
            <a:rPr lang="en-GB" sz="1200">
              <a:solidFill>
                <a:srgbClr val="AB8D47"/>
              </a:solidFill>
              <a:latin typeface="Blinker" panose="020B0604020202020204" charset="0"/>
            </a:rPr>
            <a:t>This document is intended solely to provide general information about the company and is not intended to form the basis of any investment decision to acquire part or all of the interests, shares, or stakes in the company. This document should not be construed as an offer or invitation to make an offer to acquire interests or shares of the company under any jurisdiction. Recipients of this document must ensure compliance with all relevant securities legislation and regulations that may apply to them. No representation or warranty (express or implied) is made, and the information contained in this document should not be relied upon, and no liability is accepted for any errors, omissions, or misstatements contained in this document. Accordingly, neither the company, its owners, Tenvalue, nor any of its directors or employees accept any liability arising from the use of this document.</a:t>
          </a:r>
        </a:p>
        <a:p>
          <a:pPr algn="just">
            <a:lnSpc>
              <a:spcPct val="107000"/>
            </a:lnSpc>
            <a:spcAft>
              <a:spcPts val="800"/>
            </a:spcAft>
          </a:pPr>
          <a:r>
            <a:rPr lang="en-GB" sz="1200">
              <a:solidFill>
                <a:srgbClr val="AB8D47"/>
              </a:solidFill>
              <a:latin typeface="Blinker" panose="020B0604020202020204" charset="0"/>
            </a:rPr>
            <a:t>By accepting this document, you agree to be bound by the above conditions and limitations.</a:t>
          </a:r>
        </a:p>
      </xdr:txBody>
    </xdr:sp>
    <xdr:clientData/>
  </xdr:twoCellAnchor>
  <xdr:twoCellAnchor>
    <xdr:from>
      <xdr:col>12</xdr:col>
      <xdr:colOff>625929</xdr:colOff>
      <xdr:row>4</xdr:row>
      <xdr:rowOff>40822</xdr:rowOff>
    </xdr:from>
    <xdr:to>
      <xdr:col>15</xdr:col>
      <xdr:colOff>217714</xdr:colOff>
      <xdr:row>9</xdr:row>
      <xdr:rowOff>176893</xdr:rowOff>
    </xdr:to>
    <xdr:grpSp>
      <xdr:nvGrpSpPr>
        <xdr:cNvPr id="8" name="Group 7">
          <a:extLst>
            <a:ext uri="{FF2B5EF4-FFF2-40B4-BE49-F238E27FC236}">
              <a16:creationId xmlns:a16="http://schemas.microsoft.com/office/drawing/2014/main" id="{8C8FD369-41B2-67BF-35C1-2B6A2779F527}"/>
            </a:ext>
          </a:extLst>
        </xdr:cNvPr>
        <xdr:cNvGrpSpPr/>
      </xdr:nvGrpSpPr>
      <xdr:grpSpPr>
        <a:xfrm>
          <a:off x="17240250" y="802822"/>
          <a:ext cx="2775857" cy="1088571"/>
          <a:chOff x="4112338" y="3981382"/>
          <a:chExt cx="2020531" cy="841839"/>
        </a:xfrm>
      </xdr:grpSpPr>
      <xdr:pic>
        <xdr:nvPicPr>
          <xdr:cNvPr id="9" name="Picture 8">
            <a:extLst>
              <a:ext uri="{FF2B5EF4-FFF2-40B4-BE49-F238E27FC236}">
                <a16:creationId xmlns:a16="http://schemas.microsoft.com/office/drawing/2014/main" id="{CB1EC632-5848-A681-5FA8-38AA1309FD8F}"/>
              </a:ext>
            </a:extLst>
          </xdr:cNvPr>
          <xdr:cNvPicPr>
            <a:picLocks noChangeAspect="1"/>
          </xdr:cNvPicPr>
        </xdr:nvPicPr>
        <xdr:blipFill>
          <a:blip xmlns:r="http://schemas.openxmlformats.org/officeDocument/2006/relationships" r:embed="rId4"/>
          <a:stretch>
            <a:fillRect/>
          </a:stretch>
        </xdr:blipFill>
        <xdr:spPr>
          <a:xfrm>
            <a:off x="4112338" y="3981382"/>
            <a:ext cx="1905000" cy="841839"/>
          </a:xfrm>
          <a:prstGeom prst="rect">
            <a:avLst/>
          </a:prstGeom>
        </xdr:spPr>
      </xdr:pic>
      <xdr:pic>
        <xdr:nvPicPr>
          <xdr:cNvPr id="10" name="Picture 9" descr="A black and white logo&#10;&#10;AI-generated content may be incorrect.">
            <a:extLst>
              <a:ext uri="{FF2B5EF4-FFF2-40B4-BE49-F238E27FC236}">
                <a16:creationId xmlns:a16="http://schemas.microsoft.com/office/drawing/2014/main" id="{859946E4-F847-9D33-3601-BECE8E8619A3}"/>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4227869" y="4067141"/>
            <a:ext cx="1905000" cy="628650"/>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oneCellAnchor>
    <xdr:from>
      <xdr:col>10</xdr:col>
      <xdr:colOff>569606</xdr:colOff>
      <xdr:row>51</xdr:row>
      <xdr:rowOff>162022</xdr:rowOff>
    </xdr:from>
    <xdr:ext cx="8840625" cy="956236"/>
    <xdr:sp macro="" textlink="">
      <xdr:nvSpPr>
        <xdr:cNvPr id="2" name="TextBox 9">
          <a:extLst>
            <a:ext uri="{FF2B5EF4-FFF2-40B4-BE49-F238E27FC236}">
              <a16:creationId xmlns:a16="http://schemas.microsoft.com/office/drawing/2014/main" id="{51FA2D90-4870-46BC-A2B6-BB5C0DB53BBE}"/>
            </a:ext>
          </a:extLst>
        </xdr:cNvPr>
        <xdr:cNvSpPr txBox="1"/>
      </xdr:nvSpPr>
      <xdr:spPr>
        <a:xfrm>
          <a:off x="14874424" y="10552931"/>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a:t>A global player</a:t>
          </a:r>
          <a:r>
            <a:rPr lang="en-US" baseline="0"/>
            <a:t> </a:t>
          </a:r>
          <a:r>
            <a:rPr lang="en-US"/>
            <a:t>in HR services based in the Netherlands, Randstad provides staffing, recruitment, and workforce solutions </a:t>
          </a:r>
          <a:br>
            <a:rPr lang="en-US"/>
          </a:br>
          <a:r>
            <a:rPr lang="en-US"/>
            <a:t>across multiple industries worldwide.</a:t>
          </a:r>
          <a:endParaRPr lang="es-ES" sz="1100"/>
        </a:p>
      </xdr:txBody>
    </xdr:sp>
    <xdr:clientData/>
  </xdr:oneCellAnchor>
  <xdr:twoCellAnchor editAs="oneCell">
    <xdr:from>
      <xdr:col>0</xdr:col>
      <xdr:colOff>492126</xdr:colOff>
      <xdr:row>2</xdr:row>
      <xdr:rowOff>71438</xdr:rowOff>
    </xdr:from>
    <xdr:to>
      <xdr:col>3</xdr:col>
      <xdr:colOff>510562</xdr:colOff>
      <xdr:row>11</xdr:row>
      <xdr:rowOff>40770</xdr:rowOff>
    </xdr:to>
    <xdr:pic>
      <xdr:nvPicPr>
        <xdr:cNvPr id="4" name="Imagen 12">
          <a:extLst>
            <a:ext uri="{FF2B5EF4-FFF2-40B4-BE49-F238E27FC236}">
              <a16:creationId xmlns:a16="http://schemas.microsoft.com/office/drawing/2014/main" id="{D610D24A-0F13-43BC-9B1B-831AC2367D0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492126" y="452438"/>
          <a:ext cx="5440882" cy="1683832"/>
        </a:xfrm>
        <a:prstGeom prst="rect">
          <a:avLst/>
        </a:prstGeom>
      </xdr:spPr>
    </xdr:pic>
    <xdr:clientData/>
  </xdr:twoCellAnchor>
  <xdr:twoCellAnchor>
    <xdr:from>
      <xdr:col>13</xdr:col>
      <xdr:colOff>432954</xdr:colOff>
      <xdr:row>4</xdr:row>
      <xdr:rowOff>54430</xdr:rowOff>
    </xdr:from>
    <xdr:to>
      <xdr:col>16</xdr:col>
      <xdr:colOff>353786</xdr:colOff>
      <xdr:row>9</xdr:row>
      <xdr:rowOff>103910</xdr:rowOff>
    </xdr:to>
    <xdr:grpSp>
      <xdr:nvGrpSpPr>
        <xdr:cNvPr id="3" name="Group 2">
          <a:extLst>
            <a:ext uri="{FF2B5EF4-FFF2-40B4-BE49-F238E27FC236}">
              <a16:creationId xmlns:a16="http://schemas.microsoft.com/office/drawing/2014/main" id="{D19D9505-C952-4770-9A41-FBC463B16A08}"/>
            </a:ext>
          </a:extLst>
        </xdr:cNvPr>
        <xdr:cNvGrpSpPr/>
      </xdr:nvGrpSpPr>
      <xdr:grpSpPr>
        <a:xfrm>
          <a:off x="16938418" y="816430"/>
          <a:ext cx="2084368" cy="1001980"/>
          <a:chOff x="4112338" y="3981382"/>
          <a:chExt cx="2020531" cy="841839"/>
        </a:xfrm>
      </xdr:grpSpPr>
      <xdr:pic>
        <xdr:nvPicPr>
          <xdr:cNvPr id="5" name="Picture 4">
            <a:extLst>
              <a:ext uri="{FF2B5EF4-FFF2-40B4-BE49-F238E27FC236}">
                <a16:creationId xmlns:a16="http://schemas.microsoft.com/office/drawing/2014/main" id="{AD03B796-3A79-4701-BDEA-A07F9504AEAD}"/>
              </a:ext>
            </a:extLst>
          </xdr:cNvPr>
          <xdr:cNvPicPr>
            <a:picLocks noChangeAspect="1"/>
          </xdr:cNvPicPr>
        </xdr:nvPicPr>
        <xdr:blipFill>
          <a:blip xmlns:r="http://schemas.openxmlformats.org/officeDocument/2006/relationships" r:embed="rId2"/>
          <a:stretch>
            <a:fillRect/>
          </a:stretch>
        </xdr:blipFill>
        <xdr:spPr>
          <a:xfrm>
            <a:off x="4112338" y="3981382"/>
            <a:ext cx="1905000" cy="841839"/>
          </a:xfrm>
          <a:prstGeom prst="rect">
            <a:avLst/>
          </a:prstGeom>
        </xdr:spPr>
      </xdr:pic>
      <xdr:pic>
        <xdr:nvPicPr>
          <xdr:cNvPr id="6" name="Picture 5" descr="A black and white logo&#10;&#10;AI-generated content may be incorrect.">
            <a:extLst>
              <a:ext uri="{FF2B5EF4-FFF2-40B4-BE49-F238E27FC236}">
                <a16:creationId xmlns:a16="http://schemas.microsoft.com/office/drawing/2014/main" id="{2BA032D8-68E4-1864-4281-7ADF512FCBCD}"/>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227869" y="4067141"/>
            <a:ext cx="1905000" cy="628650"/>
          </a:xfrm>
          <a:prstGeom prst="rect">
            <a:avLst/>
          </a:prstGeom>
        </xdr:spPr>
      </xdr:pic>
    </xdr:grpSp>
    <xdr:clientData/>
  </xdr:twoCellAnchor>
  <xdr:twoCellAnchor editAs="oneCell">
    <xdr:from>
      <xdr:col>14</xdr:col>
      <xdr:colOff>111045</xdr:colOff>
      <xdr:row>46</xdr:row>
      <xdr:rowOff>22411</xdr:rowOff>
    </xdr:from>
    <xdr:to>
      <xdr:col>19</xdr:col>
      <xdr:colOff>638201</xdr:colOff>
      <xdr:row>51</xdr:row>
      <xdr:rowOff>96021</xdr:rowOff>
    </xdr:to>
    <xdr:pic>
      <xdr:nvPicPr>
        <xdr:cNvPr id="8" name="Picture 7" descr="Randstad | Partner for talent, conectamos talento y empresas">
          <a:extLst>
            <a:ext uri="{FF2B5EF4-FFF2-40B4-BE49-F238E27FC236}">
              <a16:creationId xmlns:a16="http://schemas.microsoft.com/office/drawing/2014/main" id="{95B48260-FC00-46EC-DDBA-318E1F7EF75D}"/>
            </a:ext>
          </a:extLst>
        </xdr:cNvPr>
        <xdr:cNvPicPr>
          <a:picLocks noChangeAspect="1" noChangeArrowheads="1"/>
        </xdr:cNvPicPr>
      </xdr:nvPicPr>
      <xdr:blipFill>
        <a:blip xmlns:r="http://schemas.openxmlformats.org/officeDocument/2006/relationships" r:embed="rId4">
          <a:extLst>
            <a:ext uri="{28A0092B-C50C-407E-A947-70E740481C1C}">
              <a14:useLocalDpi xmlns:a14="http://schemas.microsoft.com/office/drawing/2010/main" val="0"/>
            </a:ext>
          </a:extLst>
        </a:blip>
        <a:srcRect/>
        <a:stretch>
          <a:fillRect/>
        </a:stretch>
      </xdr:blipFill>
      <xdr:spPr bwMode="auto">
        <a:xfrm>
          <a:off x="17256045" y="9460820"/>
          <a:ext cx="4077383" cy="102611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15</xdr:col>
      <xdr:colOff>449463</xdr:colOff>
      <xdr:row>61</xdr:row>
      <xdr:rowOff>0</xdr:rowOff>
    </xdr:from>
    <xdr:to>
      <xdr:col>18</xdr:col>
      <xdr:colOff>299782</xdr:colOff>
      <xdr:row>63</xdr:row>
      <xdr:rowOff>122464</xdr:rowOff>
    </xdr:to>
    <xdr:pic>
      <xdr:nvPicPr>
        <xdr:cNvPr id="10" name="Picture 9">
          <a:extLst>
            <a:ext uri="{FF2B5EF4-FFF2-40B4-BE49-F238E27FC236}">
              <a16:creationId xmlns:a16="http://schemas.microsoft.com/office/drawing/2014/main" id="{B02CEEC0-CA98-ED98-B0A9-89E38975848F}"/>
            </a:ext>
          </a:extLst>
        </xdr:cNvPr>
        <xdr:cNvPicPr>
          <a:picLocks noChangeAspect="1"/>
        </xdr:cNvPicPr>
      </xdr:nvPicPr>
      <xdr:blipFill>
        <a:blip xmlns:r="http://schemas.openxmlformats.org/officeDocument/2006/relationships" r:embed="rId5">
          <a:extLst>
            <a:ext uri="{28A0092B-C50C-407E-A947-70E740481C1C}">
              <a14:useLocalDpi xmlns:a14="http://schemas.microsoft.com/office/drawing/2010/main" val="0"/>
            </a:ext>
          </a:extLst>
        </a:blip>
        <a:stretch>
          <a:fillRect/>
        </a:stretch>
      </xdr:blipFill>
      <xdr:spPr>
        <a:xfrm>
          <a:off x="18304508" y="12486409"/>
          <a:ext cx="1980456" cy="503464"/>
        </a:xfrm>
        <a:prstGeom prst="rect">
          <a:avLst/>
        </a:prstGeom>
      </xdr:spPr>
    </xdr:pic>
    <xdr:clientData/>
  </xdr:twoCellAnchor>
  <xdr:oneCellAnchor>
    <xdr:from>
      <xdr:col>10</xdr:col>
      <xdr:colOff>569606</xdr:colOff>
      <xdr:row>65</xdr:row>
      <xdr:rowOff>163507</xdr:rowOff>
    </xdr:from>
    <xdr:ext cx="8840625" cy="956236"/>
    <xdr:sp macro="" textlink="">
      <xdr:nvSpPr>
        <xdr:cNvPr id="11" name="TextBox 9">
          <a:extLst>
            <a:ext uri="{FF2B5EF4-FFF2-40B4-BE49-F238E27FC236}">
              <a16:creationId xmlns:a16="http://schemas.microsoft.com/office/drawing/2014/main" id="{6ACA4D3E-5262-40DE-8B22-9FA583A80A8D}"/>
            </a:ext>
          </a:extLst>
        </xdr:cNvPr>
        <xdr:cNvSpPr txBox="1"/>
      </xdr:nvSpPr>
      <xdr:spPr>
        <a:xfrm>
          <a:off x="14874424" y="13411916"/>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a:t>A UK-based professional recruitment firm specializing in placing qualified professionals in permanent, temporary, and contract roles </a:t>
          </a:r>
          <a:br>
            <a:rPr lang="en-US"/>
          </a:br>
          <a:r>
            <a:rPr lang="en-US"/>
            <a:t>across diverse sectors</a:t>
          </a:r>
          <a:r>
            <a:rPr lang="en-US" sz="1100" baseline="0">
              <a:solidFill>
                <a:schemeClr val="tx1"/>
              </a:solidFill>
              <a:effectLst/>
              <a:latin typeface="+mn-lt"/>
              <a:ea typeface="+mn-ea"/>
              <a:cs typeface="+mn-cs"/>
            </a:rPr>
            <a:t>.</a:t>
          </a:r>
          <a:endParaRPr lang="en-US">
            <a:effectLst/>
          </a:endParaRPr>
        </a:p>
        <a:p>
          <a:endParaRPr lang="es-ES" sz="1100"/>
        </a:p>
      </xdr:txBody>
    </xdr:sp>
    <xdr:clientData/>
  </xdr:oneCellAnchor>
  <xdr:oneCellAnchor>
    <xdr:from>
      <xdr:col>10</xdr:col>
      <xdr:colOff>569606</xdr:colOff>
      <xdr:row>79</xdr:row>
      <xdr:rowOff>179837</xdr:rowOff>
    </xdr:from>
    <xdr:ext cx="8840625" cy="956236"/>
    <xdr:sp macro="" textlink="">
      <xdr:nvSpPr>
        <xdr:cNvPr id="12" name="TextBox 9">
          <a:extLst>
            <a:ext uri="{FF2B5EF4-FFF2-40B4-BE49-F238E27FC236}">
              <a16:creationId xmlns:a16="http://schemas.microsoft.com/office/drawing/2014/main" id="{3B284CAB-3E4E-4BD7-8DAC-740C1857A2FE}"/>
            </a:ext>
          </a:extLst>
        </xdr:cNvPr>
        <xdr:cNvSpPr txBox="1"/>
      </xdr:nvSpPr>
      <xdr:spPr>
        <a:xfrm>
          <a:off x="14874424" y="16285746"/>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PageGroup is a UK-based recruitment consultancy focusing on mid-to-senior level professional placement</a:t>
          </a:r>
          <a:r>
            <a:rPr lang="en-US" sz="1100" baseline="0">
              <a:solidFill>
                <a:schemeClr val="tx1"/>
              </a:solidFill>
              <a:effectLst/>
              <a:latin typeface="+mn-lt"/>
              <a:ea typeface="+mn-ea"/>
              <a:cs typeface="+mn-cs"/>
            </a:rPr>
            <a:t>. </a:t>
          </a:r>
          <a:br>
            <a:rPr lang="en-US" sz="1100" baseline="0">
              <a:solidFill>
                <a:schemeClr val="tx1"/>
              </a:solidFill>
              <a:effectLst/>
              <a:latin typeface="+mn-lt"/>
              <a:ea typeface="+mn-ea"/>
              <a:cs typeface="+mn-cs"/>
            </a:rPr>
          </a:br>
          <a:r>
            <a:rPr lang="en-US" sz="1100" baseline="0">
              <a:solidFill>
                <a:schemeClr val="tx1"/>
              </a:solidFill>
              <a:effectLst/>
              <a:latin typeface="+mn-lt"/>
              <a:ea typeface="+mn-ea"/>
              <a:cs typeface="+mn-cs"/>
            </a:rPr>
            <a:t>It operates under brands like Michael Page and Page Personnel.</a:t>
          </a:r>
          <a:endParaRPr lang="en-US">
            <a:effectLst/>
          </a:endParaRPr>
        </a:p>
      </xdr:txBody>
    </xdr:sp>
    <xdr:clientData/>
  </xdr:oneCellAnchor>
  <xdr:oneCellAnchor>
    <xdr:from>
      <xdr:col>10</xdr:col>
      <xdr:colOff>569606</xdr:colOff>
      <xdr:row>93</xdr:row>
      <xdr:rowOff>175134</xdr:rowOff>
    </xdr:from>
    <xdr:ext cx="8840625" cy="956236"/>
    <xdr:sp macro="" textlink="">
      <xdr:nvSpPr>
        <xdr:cNvPr id="13" name="TextBox 9">
          <a:extLst>
            <a:ext uri="{FF2B5EF4-FFF2-40B4-BE49-F238E27FC236}">
              <a16:creationId xmlns:a16="http://schemas.microsoft.com/office/drawing/2014/main" id="{0F7BC018-72CB-4790-A778-30FD01CDDB95}"/>
            </a:ext>
          </a:extLst>
        </xdr:cNvPr>
        <xdr:cNvSpPr txBox="1"/>
      </xdr:nvSpPr>
      <xdr:spPr>
        <a:xfrm>
          <a:off x="14874424" y="19138543"/>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 US-based global organizational consulting firm offering executive search, leadership development, and talent strategy services</a:t>
          </a:r>
          <a:r>
            <a:rPr lang="en-US" sz="1100" baseline="0">
              <a:solidFill>
                <a:schemeClr val="tx1"/>
              </a:solidFill>
              <a:effectLst/>
              <a:latin typeface="+mn-lt"/>
              <a:ea typeface="+mn-ea"/>
              <a:cs typeface="+mn-cs"/>
            </a:rPr>
            <a:t>.</a:t>
          </a:r>
          <a:endParaRPr lang="en-US">
            <a:effectLst/>
          </a:endParaRPr>
        </a:p>
        <a:p>
          <a:endParaRPr lang="es-ES" sz="1100"/>
        </a:p>
      </xdr:txBody>
    </xdr:sp>
    <xdr:clientData/>
  </xdr:oneCellAnchor>
  <xdr:oneCellAnchor>
    <xdr:from>
      <xdr:col>10</xdr:col>
      <xdr:colOff>569606</xdr:colOff>
      <xdr:row>108</xdr:row>
      <xdr:rowOff>101161</xdr:rowOff>
    </xdr:from>
    <xdr:ext cx="8840625" cy="956236"/>
    <xdr:sp macro="" textlink="">
      <xdr:nvSpPr>
        <xdr:cNvPr id="14" name="TextBox 9">
          <a:extLst>
            <a:ext uri="{FF2B5EF4-FFF2-40B4-BE49-F238E27FC236}">
              <a16:creationId xmlns:a16="http://schemas.microsoft.com/office/drawing/2014/main" id="{C04F363B-62AD-4EA6-98A7-7E0D9467E8B1}"/>
            </a:ext>
          </a:extLst>
        </xdr:cNvPr>
        <xdr:cNvSpPr txBox="1"/>
      </xdr:nvSpPr>
      <xdr:spPr>
        <a:xfrm>
          <a:off x="14874424" y="22112570"/>
          <a:ext cx="8840625" cy="9562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marL="0" marR="0" lvl="0" indent="0" algn="ctr" defTabSz="914400" rtl="0" eaLnBrk="1" fontAlgn="auto" latinLnBrk="0" hangingPunct="1">
            <a:lnSpc>
              <a:spcPct val="100000"/>
            </a:lnSpc>
            <a:spcBef>
              <a:spcPts val="0"/>
            </a:spcBef>
            <a:spcAft>
              <a:spcPts val="0"/>
            </a:spcAft>
            <a:buClrTx/>
            <a:buSzTx/>
            <a:buFontTx/>
            <a:buNone/>
            <a:tabLst/>
            <a:defRPr/>
          </a:pPr>
          <a:r>
            <a:rPr lang="en-US" sz="1100">
              <a:solidFill>
                <a:schemeClr val="tx1"/>
              </a:solidFill>
              <a:effectLst/>
              <a:latin typeface="+mn-lt"/>
              <a:ea typeface="+mn-ea"/>
              <a:cs typeface="+mn-cs"/>
            </a:rPr>
            <a:t>A UK-headquartered international recruitment consultancy specializing in professional and executive placements </a:t>
          </a:r>
          <a:br>
            <a:rPr lang="en-US" sz="1100">
              <a:solidFill>
                <a:schemeClr val="tx1"/>
              </a:solidFill>
              <a:effectLst/>
              <a:latin typeface="+mn-lt"/>
              <a:ea typeface="+mn-ea"/>
              <a:cs typeface="+mn-cs"/>
            </a:rPr>
          </a:br>
          <a:r>
            <a:rPr lang="en-US" sz="1100">
              <a:solidFill>
                <a:schemeClr val="tx1"/>
              </a:solidFill>
              <a:effectLst/>
              <a:latin typeface="+mn-lt"/>
              <a:ea typeface="+mn-ea"/>
              <a:cs typeface="+mn-cs"/>
            </a:rPr>
            <a:t>across finance, legal, tech, and other industries.</a:t>
          </a:r>
          <a:endParaRPr lang="es-ES" sz="1100"/>
        </a:p>
      </xdr:txBody>
    </xdr:sp>
    <xdr:clientData/>
  </xdr:oneCellAnchor>
  <xdr:twoCellAnchor editAs="oneCell">
    <xdr:from>
      <xdr:col>15</xdr:col>
      <xdr:colOff>186844</xdr:colOff>
      <xdr:row>75</xdr:row>
      <xdr:rowOff>66800</xdr:rowOff>
    </xdr:from>
    <xdr:to>
      <xdr:col>18</xdr:col>
      <xdr:colOff>562402</xdr:colOff>
      <xdr:row>78</xdr:row>
      <xdr:rowOff>31459</xdr:rowOff>
    </xdr:to>
    <xdr:pic>
      <xdr:nvPicPr>
        <xdr:cNvPr id="16" name="Picture 15" descr="Page group">
          <a:extLst>
            <a:ext uri="{FF2B5EF4-FFF2-40B4-BE49-F238E27FC236}">
              <a16:creationId xmlns:a16="http://schemas.microsoft.com/office/drawing/2014/main" id="{7F88F035-18A0-12B2-D0B2-D2A73B8E9177}"/>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18041889" y="15410709"/>
          <a:ext cx="2505695" cy="53615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21</xdr:col>
      <xdr:colOff>0</xdr:colOff>
      <xdr:row>79</xdr:row>
      <xdr:rowOff>0</xdr:rowOff>
    </xdr:from>
    <xdr:to>
      <xdr:col>21</xdr:col>
      <xdr:colOff>304800</xdr:colOff>
      <xdr:row>80</xdr:row>
      <xdr:rowOff>114300</xdr:rowOff>
    </xdr:to>
    <xdr:sp macro="" textlink="">
      <xdr:nvSpPr>
        <xdr:cNvPr id="48140" name="AutoShape 12">
          <a:extLst>
            <a:ext uri="{FF2B5EF4-FFF2-40B4-BE49-F238E27FC236}">
              <a16:creationId xmlns:a16="http://schemas.microsoft.com/office/drawing/2014/main" id="{A9BA8B23-160F-DE9C-B282-B599142335EC}"/>
            </a:ext>
          </a:extLst>
        </xdr:cNvPr>
        <xdr:cNvSpPr>
          <a:spLocks noChangeAspect="1" noChangeArrowheads="1"/>
        </xdr:cNvSpPr>
      </xdr:nvSpPr>
      <xdr:spPr bwMode="auto">
        <a:xfrm>
          <a:off x="22136100" y="16097250"/>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16</xdr:col>
      <xdr:colOff>491520</xdr:colOff>
      <xdr:row>88</xdr:row>
      <xdr:rowOff>32203</xdr:rowOff>
    </xdr:from>
    <xdr:to>
      <xdr:col>16</xdr:col>
      <xdr:colOff>564696</xdr:colOff>
      <xdr:row>89</xdr:row>
      <xdr:rowOff>174322</xdr:rowOff>
    </xdr:to>
    <xdr:sp macro="" textlink="">
      <xdr:nvSpPr>
        <xdr:cNvPr id="20" name="Freeform: Shape 19">
          <a:extLst>
            <a:ext uri="{FF2B5EF4-FFF2-40B4-BE49-F238E27FC236}">
              <a16:creationId xmlns:a16="http://schemas.microsoft.com/office/drawing/2014/main" id="{27ABD924-8EB2-2270-DD49-3E4FA3374D8D}"/>
            </a:ext>
          </a:extLst>
        </xdr:cNvPr>
        <xdr:cNvSpPr/>
      </xdr:nvSpPr>
      <xdr:spPr>
        <a:xfrm>
          <a:off x="19160520" y="18034453"/>
          <a:ext cx="73176" cy="332619"/>
        </a:xfrm>
        <a:custGeom>
          <a:avLst/>
          <a:gdLst>
            <a:gd name="connsiteX0" fmla="*/ 0 w 73176"/>
            <a:gd name="connsiteY0" fmla="*/ 0 h 332619"/>
            <a:gd name="connsiteX1" fmla="*/ 73176 w 73176"/>
            <a:gd name="connsiteY1" fmla="*/ 0 h 332619"/>
            <a:gd name="connsiteX2" fmla="*/ 73176 w 73176"/>
            <a:gd name="connsiteY2" fmla="*/ 332619 h 332619"/>
            <a:gd name="connsiteX3" fmla="*/ 0 w 73176"/>
            <a:gd name="connsiteY3" fmla="*/ 332619 h 332619"/>
          </a:gdLst>
          <a:ahLst/>
          <a:cxnLst>
            <a:cxn ang="0">
              <a:pos x="connsiteX0" y="connsiteY0"/>
            </a:cxn>
            <a:cxn ang="0">
              <a:pos x="connsiteX1" y="connsiteY1"/>
            </a:cxn>
            <a:cxn ang="0">
              <a:pos x="connsiteX2" y="connsiteY2"/>
            </a:cxn>
            <a:cxn ang="0">
              <a:pos x="connsiteX3" y="connsiteY3"/>
            </a:cxn>
          </a:cxnLst>
          <a:rect l="l" t="t" r="r" b="b"/>
          <a:pathLst>
            <a:path w="73176" h="332619">
              <a:moveTo>
                <a:pt x="0" y="0"/>
              </a:moveTo>
              <a:lnTo>
                <a:pt x="73176" y="0"/>
              </a:lnTo>
              <a:lnTo>
                <a:pt x="73176" y="332619"/>
              </a:lnTo>
              <a:lnTo>
                <a:pt x="0" y="332619"/>
              </a:lnTo>
              <a:close/>
            </a:path>
          </a:pathLst>
        </a:custGeom>
        <a:solidFill>
          <a:srgbClr val="006550"/>
        </a:solidFill>
        <a:ln w="16623" cap="flat">
          <a:noFill/>
          <a:prstDash val="solid"/>
          <a:miter/>
        </a:ln>
      </xdr:spPr>
      <xdr:txBody>
        <a:bodyPr rtlCol="0" anchor="ctr"/>
        <a:lstStyle/>
        <a:p>
          <a:endParaRPr lang="en-US"/>
        </a:p>
      </xdr:txBody>
    </xdr:sp>
    <xdr:clientData/>
  </xdr:twoCellAnchor>
  <xdr:twoCellAnchor>
    <xdr:from>
      <xdr:col>18</xdr:col>
      <xdr:colOff>401260</xdr:colOff>
      <xdr:row>90</xdr:row>
      <xdr:rowOff>60324</xdr:rowOff>
    </xdr:from>
    <xdr:to>
      <xdr:col>19</xdr:col>
      <xdr:colOff>45962</xdr:colOff>
      <xdr:row>92</xdr:row>
      <xdr:rowOff>11943</xdr:rowOff>
    </xdr:to>
    <xdr:sp macro="" textlink="">
      <xdr:nvSpPr>
        <xdr:cNvPr id="21" name="Freeform: Shape 20">
          <a:extLst>
            <a:ext uri="{FF2B5EF4-FFF2-40B4-BE49-F238E27FC236}">
              <a16:creationId xmlns:a16="http://schemas.microsoft.com/office/drawing/2014/main" id="{590E4EAC-A2C0-9E01-21F2-BC9D93078538}"/>
            </a:ext>
          </a:extLst>
        </xdr:cNvPr>
        <xdr:cNvSpPr/>
      </xdr:nvSpPr>
      <xdr:spPr>
        <a:xfrm>
          <a:off x="20512617" y="18443574"/>
          <a:ext cx="365881" cy="332619"/>
        </a:xfrm>
        <a:custGeom>
          <a:avLst/>
          <a:gdLst>
            <a:gd name="connsiteX0" fmla="*/ 277737 w 365881"/>
            <a:gd name="connsiteY0" fmla="*/ 1663 h 332619"/>
            <a:gd name="connsiteX1" fmla="*/ 182941 w 365881"/>
            <a:gd name="connsiteY1" fmla="*/ 136374 h 332619"/>
            <a:gd name="connsiteX2" fmla="*/ 88144 w 365881"/>
            <a:gd name="connsiteY2" fmla="*/ 1663 h 332619"/>
            <a:gd name="connsiteX3" fmla="*/ 0 w 365881"/>
            <a:gd name="connsiteY3" fmla="*/ 1663 h 332619"/>
            <a:gd name="connsiteX4" fmla="*/ 146352 w 365881"/>
            <a:gd name="connsiteY4" fmla="*/ 201235 h 332619"/>
            <a:gd name="connsiteX5" fmla="*/ 146352 w 365881"/>
            <a:gd name="connsiteY5" fmla="*/ 332619 h 332619"/>
            <a:gd name="connsiteX6" fmla="*/ 219529 w 365881"/>
            <a:gd name="connsiteY6" fmla="*/ 332619 h 332619"/>
            <a:gd name="connsiteX7" fmla="*/ 219529 w 365881"/>
            <a:gd name="connsiteY7" fmla="*/ 204561 h 332619"/>
            <a:gd name="connsiteX8" fmla="*/ 365881 w 365881"/>
            <a:gd name="connsiteY8" fmla="*/ 0 h 332619"/>
            <a:gd name="connsiteX9" fmla="*/ 279400 w 365881"/>
            <a:gd name="connsiteY9" fmla="*/ 0 h 3326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Lst>
          <a:rect l="l" t="t" r="r" b="b"/>
          <a:pathLst>
            <a:path w="365881" h="332619">
              <a:moveTo>
                <a:pt x="277737" y="1663"/>
              </a:moveTo>
              <a:lnTo>
                <a:pt x="182941" y="136374"/>
              </a:lnTo>
              <a:lnTo>
                <a:pt x="88144" y="1663"/>
              </a:lnTo>
              <a:lnTo>
                <a:pt x="0" y="1663"/>
              </a:lnTo>
              <a:lnTo>
                <a:pt x="146352" y="201235"/>
              </a:lnTo>
              <a:lnTo>
                <a:pt x="146352" y="332619"/>
              </a:lnTo>
              <a:lnTo>
                <a:pt x="219529" y="332619"/>
              </a:lnTo>
              <a:lnTo>
                <a:pt x="219529" y="204561"/>
              </a:lnTo>
              <a:cubicBezTo>
                <a:pt x="219529" y="204561"/>
                <a:pt x="365881" y="0"/>
                <a:pt x="365881" y="0"/>
              </a:cubicBezTo>
              <a:lnTo>
                <a:pt x="279400" y="0"/>
              </a:lnTo>
              <a:close/>
            </a:path>
          </a:pathLst>
        </a:custGeom>
        <a:solidFill>
          <a:srgbClr val="006550"/>
        </a:solidFill>
        <a:ln w="16623" cap="flat">
          <a:noFill/>
          <a:prstDash val="solid"/>
          <a:miter/>
        </a:ln>
      </xdr:spPr>
      <xdr:txBody>
        <a:bodyPr rtlCol="0" anchor="ctr"/>
        <a:lstStyle/>
        <a:p>
          <a:endParaRPr lang="en-US"/>
        </a:p>
      </xdr:txBody>
    </xdr:sp>
    <xdr:clientData/>
  </xdr:twoCellAnchor>
  <xdr:twoCellAnchor>
    <xdr:from>
      <xdr:col>15</xdr:col>
      <xdr:colOff>312965</xdr:colOff>
      <xdr:row>88</xdr:row>
      <xdr:rowOff>27186</xdr:rowOff>
    </xdr:from>
    <xdr:to>
      <xdr:col>18</xdr:col>
      <xdr:colOff>479425</xdr:colOff>
      <xdr:row>92</xdr:row>
      <xdr:rowOff>13606</xdr:rowOff>
    </xdr:to>
    <xdr:grpSp>
      <xdr:nvGrpSpPr>
        <xdr:cNvPr id="22" name="Graphic 17">
          <a:extLst>
            <a:ext uri="{FF2B5EF4-FFF2-40B4-BE49-F238E27FC236}">
              <a16:creationId xmlns:a16="http://schemas.microsoft.com/office/drawing/2014/main" id="{A70D1CF7-AB9A-0D9C-DC39-2185658B6903}"/>
            </a:ext>
          </a:extLst>
        </xdr:cNvPr>
        <xdr:cNvGrpSpPr/>
      </xdr:nvGrpSpPr>
      <xdr:grpSpPr>
        <a:xfrm>
          <a:off x="18260786" y="18029436"/>
          <a:ext cx="2329996" cy="748420"/>
          <a:chOff x="18260786" y="18029436"/>
          <a:chExt cx="2329996" cy="748420"/>
        </a:xfrm>
        <a:solidFill>
          <a:srgbClr val="006550"/>
        </a:solidFill>
      </xdr:grpSpPr>
      <xdr:sp macro="" textlink="">
        <xdr:nvSpPr>
          <xdr:cNvPr id="23" name="Freeform: Shape 22">
            <a:extLst>
              <a:ext uri="{FF2B5EF4-FFF2-40B4-BE49-F238E27FC236}">
                <a16:creationId xmlns:a16="http://schemas.microsoft.com/office/drawing/2014/main" id="{52891154-8D6A-A1B4-8B88-0D2912690137}"/>
              </a:ext>
            </a:extLst>
          </xdr:cNvPr>
          <xdr:cNvSpPr/>
        </xdr:nvSpPr>
        <xdr:spPr>
          <a:xfrm>
            <a:off x="20208270" y="18445098"/>
            <a:ext cx="312661" cy="332758"/>
          </a:xfrm>
          <a:custGeom>
            <a:avLst/>
            <a:gdLst>
              <a:gd name="connsiteX0" fmla="*/ 209550 w 312661"/>
              <a:gd name="connsiteY0" fmla="*/ 108241 h 332758"/>
              <a:gd name="connsiteX1" fmla="*/ 154668 w 312661"/>
              <a:gd name="connsiteY1" fmla="*/ 151481 h 332758"/>
              <a:gd name="connsiteX2" fmla="*/ 71513 w 312661"/>
              <a:gd name="connsiteY2" fmla="*/ 151481 h 332758"/>
              <a:gd name="connsiteX3" fmla="*/ 71513 w 312661"/>
              <a:gd name="connsiteY3" fmla="*/ 68326 h 332758"/>
              <a:gd name="connsiteX4" fmla="*/ 148016 w 312661"/>
              <a:gd name="connsiteY4" fmla="*/ 68326 h 332758"/>
              <a:gd name="connsiteX5" fmla="*/ 207887 w 312661"/>
              <a:gd name="connsiteY5" fmla="*/ 109904 h 332758"/>
              <a:gd name="connsiteX6" fmla="*/ 282726 w 312661"/>
              <a:gd name="connsiteY6" fmla="*/ 106578 h 332758"/>
              <a:gd name="connsiteX7" fmla="*/ 252791 w 312661"/>
              <a:gd name="connsiteY7" fmla="*/ 35064 h 332758"/>
              <a:gd name="connsiteX8" fmla="*/ 151342 w 312661"/>
              <a:gd name="connsiteY8" fmla="*/ 139 h 332758"/>
              <a:gd name="connsiteX9" fmla="*/ 0 w 312661"/>
              <a:gd name="connsiteY9" fmla="*/ 139 h 332758"/>
              <a:gd name="connsiteX10" fmla="*/ 0 w 312661"/>
              <a:gd name="connsiteY10" fmla="*/ 332759 h 332758"/>
              <a:gd name="connsiteX11" fmla="*/ 73176 w 312661"/>
              <a:gd name="connsiteY11" fmla="*/ 332759 h 332758"/>
              <a:gd name="connsiteX12" fmla="*/ 73176 w 312661"/>
              <a:gd name="connsiteY12" fmla="*/ 218005 h 332758"/>
              <a:gd name="connsiteX13" fmla="*/ 133048 w 312661"/>
              <a:gd name="connsiteY13" fmla="*/ 218005 h 332758"/>
              <a:gd name="connsiteX14" fmla="*/ 222855 w 312661"/>
              <a:gd name="connsiteY14" fmla="*/ 332759 h 332758"/>
              <a:gd name="connsiteX15" fmla="*/ 312662 w 312661"/>
              <a:gd name="connsiteY15" fmla="*/ 332759 h 332758"/>
              <a:gd name="connsiteX16" fmla="*/ 211213 w 312661"/>
              <a:gd name="connsiteY16" fmla="*/ 204700 h 332758"/>
              <a:gd name="connsiteX17" fmla="*/ 282726 w 312661"/>
              <a:gd name="connsiteY17" fmla="*/ 106578 h 3327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312661" h="332758">
                <a:moveTo>
                  <a:pt x="209550" y="108241"/>
                </a:moveTo>
                <a:cubicBezTo>
                  <a:pt x="209550" y="133187"/>
                  <a:pt x="189593" y="149818"/>
                  <a:pt x="154668" y="151481"/>
                </a:cubicBezTo>
                <a:lnTo>
                  <a:pt x="71513" y="151481"/>
                </a:lnTo>
                <a:lnTo>
                  <a:pt x="71513" y="68326"/>
                </a:lnTo>
                <a:lnTo>
                  <a:pt x="148016" y="68326"/>
                </a:lnTo>
                <a:cubicBezTo>
                  <a:pt x="187930" y="68326"/>
                  <a:pt x="207887" y="81631"/>
                  <a:pt x="207887" y="109904"/>
                </a:cubicBezTo>
                <a:moveTo>
                  <a:pt x="282726" y="106578"/>
                </a:moveTo>
                <a:cubicBezTo>
                  <a:pt x="282726" y="79968"/>
                  <a:pt x="272748" y="53359"/>
                  <a:pt x="252791" y="35064"/>
                </a:cubicBezTo>
                <a:cubicBezTo>
                  <a:pt x="224518" y="11781"/>
                  <a:pt x="187930" y="-1524"/>
                  <a:pt x="151342" y="139"/>
                </a:cubicBezTo>
                <a:lnTo>
                  <a:pt x="0" y="139"/>
                </a:lnTo>
                <a:lnTo>
                  <a:pt x="0" y="332759"/>
                </a:lnTo>
                <a:lnTo>
                  <a:pt x="73176" y="332759"/>
                </a:lnTo>
                <a:lnTo>
                  <a:pt x="73176" y="218005"/>
                </a:lnTo>
                <a:lnTo>
                  <a:pt x="133048" y="218005"/>
                </a:lnTo>
                <a:lnTo>
                  <a:pt x="222855" y="332759"/>
                </a:lnTo>
                <a:lnTo>
                  <a:pt x="312662" y="332759"/>
                </a:lnTo>
                <a:lnTo>
                  <a:pt x="211213" y="204700"/>
                </a:lnTo>
                <a:cubicBezTo>
                  <a:pt x="254454" y="191395"/>
                  <a:pt x="282726" y="151481"/>
                  <a:pt x="282726" y="106578"/>
                </a:cubicBezTo>
              </a:path>
            </a:pathLst>
          </a:custGeom>
          <a:solidFill>
            <a:srgbClr val="006550"/>
          </a:solidFill>
          <a:ln w="16623" cap="flat">
            <a:noFill/>
            <a:prstDash val="solid"/>
            <a:miter/>
          </a:ln>
        </xdr:spPr>
        <xdr:txBody>
          <a:bodyPr rtlCol="0" anchor="ctr"/>
          <a:lstStyle/>
          <a:p>
            <a:endParaRPr lang="en-US"/>
          </a:p>
        </xdr:txBody>
      </xdr:sp>
      <xdr:sp macro="" textlink="">
        <xdr:nvSpPr>
          <xdr:cNvPr id="24" name="Freeform: Shape 23">
            <a:extLst>
              <a:ext uri="{FF2B5EF4-FFF2-40B4-BE49-F238E27FC236}">
                <a16:creationId xmlns:a16="http://schemas.microsoft.com/office/drawing/2014/main" id="{6A216002-DF35-7237-90B7-9373D4A24528}"/>
              </a:ext>
            </a:extLst>
          </xdr:cNvPr>
          <xdr:cNvSpPr/>
        </xdr:nvSpPr>
        <xdr:spPr>
          <a:xfrm>
            <a:off x="19832411" y="18445098"/>
            <a:ext cx="312662" cy="332758"/>
          </a:xfrm>
          <a:custGeom>
            <a:avLst/>
            <a:gdLst>
              <a:gd name="connsiteX0" fmla="*/ 73176 w 312662"/>
              <a:gd name="connsiteY0" fmla="*/ 68326 h 332758"/>
              <a:gd name="connsiteX1" fmla="*/ 149679 w 312662"/>
              <a:gd name="connsiteY1" fmla="*/ 68326 h 332758"/>
              <a:gd name="connsiteX2" fmla="*/ 209550 w 312662"/>
              <a:gd name="connsiteY2" fmla="*/ 109904 h 332758"/>
              <a:gd name="connsiteX3" fmla="*/ 154668 w 312662"/>
              <a:gd name="connsiteY3" fmla="*/ 153144 h 332758"/>
              <a:gd name="connsiteX4" fmla="*/ 71513 w 312662"/>
              <a:gd name="connsiteY4" fmla="*/ 153144 h 332758"/>
              <a:gd name="connsiteX5" fmla="*/ 71513 w 312662"/>
              <a:gd name="connsiteY5" fmla="*/ 69989 h 332758"/>
              <a:gd name="connsiteX6" fmla="*/ 282726 w 312662"/>
              <a:gd name="connsiteY6" fmla="*/ 106578 h 332758"/>
              <a:gd name="connsiteX7" fmla="*/ 252790 w 312662"/>
              <a:gd name="connsiteY7" fmla="*/ 35064 h 332758"/>
              <a:gd name="connsiteX8" fmla="*/ 151342 w 312662"/>
              <a:gd name="connsiteY8" fmla="*/ 139 h 332758"/>
              <a:gd name="connsiteX9" fmla="*/ 0 w 312662"/>
              <a:gd name="connsiteY9" fmla="*/ 139 h 332758"/>
              <a:gd name="connsiteX10" fmla="*/ 0 w 312662"/>
              <a:gd name="connsiteY10" fmla="*/ 332759 h 332758"/>
              <a:gd name="connsiteX11" fmla="*/ 73176 w 312662"/>
              <a:gd name="connsiteY11" fmla="*/ 332759 h 332758"/>
              <a:gd name="connsiteX12" fmla="*/ 73176 w 312662"/>
              <a:gd name="connsiteY12" fmla="*/ 218005 h 332758"/>
              <a:gd name="connsiteX13" fmla="*/ 133048 w 312662"/>
              <a:gd name="connsiteY13" fmla="*/ 218005 h 332758"/>
              <a:gd name="connsiteX14" fmla="*/ 222855 w 312662"/>
              <a:gd name="connsiteY14" fmla="*/ 332759 h 332758"/>
              <a:gd name="connsiteX15" fmla="*/ 312662 w 312662"/>
              <a:gd name="connsiteY15" fmla="*/ 332759 h 332758"/>
              <a:gd name="connsiteX16" fmla="*/ 211213 w 312662"/>
              <a:gd name="connsiteY16" fmla="*/ 204700 h 332758"/>
              <a:gd name="connsiteX17" fmla="*/ 282726 w 312662"/>
              <a:gd name="connsiteY17" fmla="*/ 106578 h 3327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312662" h="332758">
                <a:moveTo>
                  <a:pt x="73176" y="68326"/>
                </a:moveTo>
                <a:lnTo>
                  <a:pt x="149679" y="68326"/>
                </a:lnTo>
                <a:cubicBezTo>
                  <a:pt x="189593" y="68326"/>
                  <a:pt x="209550" y="81631"/>
                  <a:pt x="209550" y="109904"/>
                </a:cubicBezTo>
                <a:cubicBezTo>
                  <a:pt x="209550" y="138176"/>
                  <a:pt x="189593" y="151481"/>
                  <a:pt x="154668" y="153144"/>
                </a:cubicBezTo>
                <a:lnTo>
                  <a:pt x="71513" y="153144"/>
                </a:lnTo>
                <a:lnTo>
                  <a:pt x="71513" y="69989"/>
                </a:lnTo>
                <a:close/>
                <a:moveTo>
                  <a:pt x="282726" y="106578"/>
                </a:moveTo>
                <a:cubicBezTo>
                  <a:pt x="282726" y="79968"/>
                  <a:pt x="272748" y="53359"/>
                  <a:pt x="252790" y="35064"/>
                </a:cubicBezTo>
                <a:cubicBezTo>
                  <a:pt x="224518" y="11781"/>
                  <a:pt x="187930" y="-1524"/>
                  <a:pt x="151342" y="139"/>
                </a:cubicBezTo>
                <a:lnTo>
                  <a:pt x="0" y="139"/>
                </a:lnTo>
                <a:lnTo>
                  <a:pt x="0" y="332759"/>
                </a:lnTo>
                <a:lnTo>
                  <a:pt x="73176" y="332759"/>
                </a:lnTo>
                <a:lnTo>
                  <a:pt x="73176" y="218005"/>
                </a:lnTo>
                <a:lnTo>
                  <a:pt x="133048" y="218005"/>
                </a:lnTo>
                <a:lnTo>
                  <a:pt x="222855" y="332759"/>
                </a:lnTo>
                <a:lnTo>
                  <a:pt x="312662" y="332759"/>
                </a:lnTo>
                <a:lnTo>
                  <a:pt x="211213" y="204700"/>
                </a:lnTo>
                <a:cubicBezTo>
                  <a:pt x="254454" y="191395"/>
                  <a:pt x="282726" y="151481"/>
                  <a:pt x="282726" y="106578"/>
                </a:cubicBezTo>
              </a:path>
            </a:pathLst>
          </a:custGeom>
          <a:solidFill>
            <a:srgbClr val="006550"/>
          </a:solidFill>
          <a:ln w="16623" cap="flat">
            <a:noFill/>
            <a:prstDash val="solid"/>
            <a:miter/>
          </a:ln>
        </xdr:spPr>
        <xdr:txBody>
          <a:bodyPr rtlCol="0" anchor="ctr"/>
          <a:lstStyle/>
          <a:p>
            <a:endParaRPr lang="en-US"/>
          </a:p>
        </xdr:txBody>
      </xdr:sp>
      <xdr:sp macro="" textlink="">
        <xdr:nvSpPr>
          <xdr:cNvPr id="25" name="Freeform: Shape 24">
            <a:extLst>
              <a:ext uri="{FF2B5EF4-FFF2-40B4-BE49-F238E27FC236}">
                <a16:creationId xmlns:a16="http://schemas.microsoft.com/office/drawing/2014/main" id="{6B301012-0B91-AD92-D2A3-8C97EF796D26}"/>
              </a:ext>
            </a:extLst>
          </xdr:cNvPr>
          <xdr:cNvSpPr/>
        </xdr:nvSpPr>
        <xdr:spPr>
          <a:xfrm>
            <a:off x="19484824" y="18445237"/>
            <a:ext cx="264432" cy="332619"/>
          </a:xfrm>
          <a:custGeom>
            <a:avLst/>
            <a:gdLst>
              <a:gd name="connsiteX0" fmla="*/ 0 w 264432"/>
              <a:gd name="connsiteY0" fmla="*/ 0 h 332619"/>
              <a:gd name="connsiteX1" fmla="*/ 0 w 264432"/>
              <a:gd name="connsiteY1" fmla="*/ 332619 h 332619"/>
              <a:gd name="connsiteX2" fmla="*/ 264432 w 264432"/>
              <a:gd name="connsiteY2" fmla="*/ 332619 h 332619"/>
              <a:gd name="connsiteX3" fmla="*/ 264432 w 264432"/>
              <a:gd name="connsiteY3" fmla="*/ 266095 h 332619"/>
              <a:gd name="connsiteX4" fmla="*/ 73176 w 264432"/>
              <a:gd name="connsiteY4" fmla="*/ 266095 h 332619"/>
              <a:gd name="connsiteX5" fmla="*/ 73176 w 264432"/>
              <a:gd name="connsiteY5" fmla="*/ 197908 h 332619"/>
              <a:gd name="connsiteX6" fmla="*/ 242812 w 264432"/>
              <a:gd name="connsiteY6" fmla="*/ 197908 h 332619"/>
              <a:gd name="connsiteX7" fmla="*/ 242812 w 264432"/>
              <a:gd name="connsiteY7" fmla="*/ 131385 h 332619"/>
              <a:gd name="connsiteX8" fmla="*/ 73176 w 264432"/>
              <a:gd name="connsiteY8" fmla="*/ 131385 h 332619"/>
              <a:gd name="connsiteX9" fmla="*/ 73176 w 264432"/>
              <a:gd name="connsiteY9" fmla="*/ 66524 h 332619"/>
              <a:gd name="connsiteX10" fmla="*/ 262769 w 264432"/>
              <a:gd name="connsiteY10" fmla="*/ 66524 h 332619"/>
              <a:gd name="connsiteX11" fmla="*/ 262769 w 264432"/>
              <a:gd name="connsiteY11" fmla="*/ 0 h 332619"/>
              <a:gd name="connsiteX12" fmla="*/ 1663 w 264432"/>
              <a:gd name="connsiteY12" fmla="*/ 0 h 3326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Lst>
            <a:rect l="l" t="t" r="r" b="b"/>
            <a:pathLst>
              <a:path w="264432" h="332619">
                <a:moveTo>
                  <a:pt x="0" y="0"/>
                </a:moveTo>
                <a:lnTo>
                  <a:pt x="0" y="332619"/>
                </a:lnTo>
                <a:lnTo>
                  <a:pt x="264432" y="332619"/>
                </a:lnTo>
                <a:lnTo>
                  <a:pt x="264432" y="266095"/>
                </a:lnTo>
                <a:lnTo>
                  <a:pt x="73176" y="266095"/>
                </a:lnTo>
                <a:lnTo>
                  <a:pt x="73176" y="197908"/>
                </a:lnTo>
                <a:lnTo>
                  <a:pt x="242812" y="197908"/>
                </a:lnTo>
                <a:lnTo>
                  <a:pt x="242812" y="131385"/>
                </a:lnTo>
                <a:lnTo>
                  <a:pt x="73176" y="131385"/>
                </a:lnTo>
                <a:lnTo>
                  <a:pt x="73176" y="66524"/>
                </a:lnTo>
                <a:lnTo>
                  <a:pt x="262769" y="66524"/>
                </a:lnTo>
                <a:lnTo>
                  <a:pt x="262769" y="0"/>
                </a:lnTo>
                <a:lnTo>
                  <a:pt x="1663" y="0"/>
                </a:lnTo>
                <a:close/>
              </a:path>
            </a:pathLst>
          </a:custGeom>
          <a:solidFill>
            <a:srgbClr val="006550"/>
          </a:solidFill>
          <a:ln w="16623" cap="flat">
            <a:noFill/>
            <a:prstDash val="solid"/>
            <a:miter/>
          </a:ln>
        </xdr:spPr>
        <xdr:txBody>
          <a:bodyPr rtlCol="0" anchor="ctr"/>
          <a:lstStyle/>
          <a:p>
            <a:endParaRPr lang="en-US"/>
          </a:p>
        </xdr:txBody>
      </xdr:sp>
      <xdr:sp macro="" textlink="">
        <xdr:nvSpPr>
          <xdr:cNvPr id="26" name="Freeform: Shape 25">
            <a:extLst>
              <a:ext uri="{FF2B5EF4-FFF2-40B4-BE49-F238E27FC236}">
                <a16:creationId xmlns:a16="http://schemas.microsoft.com/office/drawing/2014/main" id="{8985FEC3-0BE5-FD1E-D4B2-891D5467A616}"/>
              </a:ext>
            </a:extLst>
          </xdr:cNvPr>
          <xdr:cNvSpPr/>
        </xdr:nvSpPr>
        <xdr:spPr>
          <a:xfrm>
            <a:off x="19160520" y="18445237"/>
            <a:ext cx="261106" cy="332619"/>
          </a:xfrm>
          <a:custGeom>
            <a:avLst/>
            <a:gdLst>
              <a:gd name="connsiteX0" fmla="*/ 0 w 261106"/>
              <a:gd name="connsiteY0" fmla="*/ 0 h 332619"/>
              <a:gd name="connsiteX1" fmla="*/ 0 w 261106"/>
              <a:gd name="connsiteY1" fmla="*/ 332619 h 332619"/>
              <a:gd name="connsiteX2" fmla="*/ 73176 w 261106"/>
              <a:gd name="connsiteY2" fmla="*/ 332619 h 332619"/>
              <a:gd name="connsiteX3" fmla="*/ 73176 w 261106"/>
              <a:gd name="connsiteY3" fmla="*/ 204561 h 332619"/>
              <a:gd name="connsiteX4" fmla="*/ 241149 w 261106"/>
              <a:gd name="connsiteY4" fmla="*/ 204561 h 332619"/>
              <a:gd name="connsiteX5" fmla="*/ 241149 w 261106"/>
              <a:gd name="connsiteY5" fmla="*/ 138037 h 332619"/>
              <a:gd name="connsiteX6" fmla="*/ 73176 w 261106"/>
              <a:gd name="connsiteY6" fmla="*/ 138037 h 332619"/>
              <a:gd name="connsiteX7" fmla="*/ 73176 w 261106"/>
              <a:gd name="connsiteY7" fmla="*/ 68187 h 332619"/>
              <a:gd name="connsiteX8" fmla="*/ 261106 w 261106"/>
              <a:gd name="connsiteY8" fmla="*/ 68187 h 332619"/>
              <a:gd name="connsiteX9" fmla="*/ 261106 w 261106"/>
              <a:gd name="connsiteY9" fmla="*/ 1663 h 332619"/>
              <a:gd name="connsiteX10" fmla="*/ 0 w 261106"/>
              <a:gd name="connsiteY10" fmla="*/ 1663 h 3326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261106" h="332619">
                <a:moveTo>
                  <a:pt x="0" y="0"/>
                </a:moveTo>
                <a:lnTo>
                  <a:pt x="0" y="332619"/>
                </a:lnTo>
                <a:lnTo>
                  <a:pt x="73176" y="332619"/>
                </a:lnTo>
                <a:lnTo>
                  <a:pt x="73176" y="204561"/>
                </a:lnTo>
                <a:lnTo>
                  <a:pt x="241149" y="204561"/>
                </a:lnTo>
                <a:lnTo>
                  <a:pt x="241149" y="138037"/>
                </a:lnTo>
                <a:lnTo>
                  <a:pt x="73176" y="138037"/>
                </a:lnTo>
                <a:lnTo>
                  <a:pt x="73176" y="68187"/>
                </a:lnTo>
                <a:lnTo>
                  <a:pt x="261106" y="68187"/>
                </a:lnTo>
                <a:lnTo>
                  <a:pt x="261106" y="1663"/>
                </a:lnTo>
                <a:lnTo>
                  <a:pt x="0" y="1663"/>
                </a:lnTo>
                <a:close/>
              </a:path>
            </a:pathLst>
          </a:custGeom>
          <a:solidFill>
            <a:srgbClr val="006550"/>
          </a:solidFill>
          <a:ln w="16623" cap="flat">
            <a:noFill/>
            <a:prstDash val="solid"/>
            <a:miter/>
          </a:ln>
        </xdr:spPr>
        <xdr:txBody>
          <a:bodyPr rtlCol="0" anchor="ctr"/>
          <a:lstStyle/>
          <a:p>
            <a:endParaRPr lang="en-US"/>
          </a:p>
        </xdr:txBody>
      </xdr:sp>
      <xdr:sp macro="" textlink="">
        <xdr:nvSpPr>
          <xdr:cNvPr id="27" name="Freeform: Shape 26">
            <a:extLst>
              <a:ext uri="{FF2B5EF4-FFF2-40B4-BE49-F238E27FC236}">
                <a16:creationId xmlns:a16="http://schemas.microsoft.com/office/drawing/2014/main" id="{F88D71D4-67BA-FD2E-B498-22D966AA30C9}"/>
              </a:ext>
            </a:extLst>
          </xdr:cNvPr>
          <xdr:cNvSpPr/>
        </xdr:nvSpPr>
        <xdr:spPr>
          <a:xfrm>
            <a:off x="19479835" y="18029436"/>
            <a:ext cx="354239" cy="341066"/>
          </a:xfrm>
          <a:custGeom>
            <a:avLst/>
            <a:gdLst>
              <a:gd name="connsiteX0" fmla="*/ 279400 w 354239"/>
              <a:gd name="connsiteY0" fmla="*/ 171326 h 341066"/>
              <a:gd name="connsiteX1" fmla="*/ 181277 w 354239"/>
              <a:gd name="connsiteY1" fmla="*/ 274438 h 341066"/>
              <a:gd name="connsiteX2" fmla="*/ 176288 w 354239"/>
              <a:gd name="connsiteY2" fmla="*/ 274438 h 341066"/>
              <a:gd name="connsiteX3" fmla="*/ 73176 w 354239"/>
              <a:gd name="connsiteY3" fmla="*/ 171326 h 341066"/>
              <a:gd name="connsiteX4" fmla="*/ 73176 w 354239"/>
              <a:gd name="connsiteY4" fmla="*/ 169663 h 341066"/>
              <a:gd name="connsiteX5" fmla="*/ 171299 w 354239"/>
              <a:gd name="connsiteY5" fmla="*/ 66551 h 341066"/>
              <a:gd name="connsiteX6" fmla="*/ 176288 w 354239"/>
              <a:gd name="connsiteY6" fmla="*/ 66551 h 341066"/>
              <a:gd name="connsiteX7" fmla="*/ 279400 w 354239"/>
              <a:gd name="connsiteY7" fmla="*/ 166337 h 341066"/>
              <a:gd name="connsiteX8" fmla="*/ 279400 w 354239"/>
              <a:gd name="connsiteY8" fmla="*/ 171326 h 341066"/>
              <a:gd name="connsiteX9" fmla="*/ 177951 w 354239"/>
              <a:gd name="connsiteY9" fmla="*/ 27 h 341066"/>
              <a:gd name="connsiteX10" fmla="*/ 0 w 354239"/>
              <a:gd name="connsiteY10" fmla="*/ 168000 h 341066"/>
              <a:gd name="connsiteX11" fmla="*/ 0 w 354239"/>
              <a:gd name="connsiteY11" fmla="*/ 171326 h 341066"/>
              <a:gd name="connsiteX12" fmla="*/ 176288 w 354239"/>
              <a:gd name="connsiteY12" fmla="*/ 340962 h 341066"/>
              <a:gd name="connsiteX13" fmla="*/ 354239 w 354239"/>
              <a:gd name="connsiteY13" fmla="*/ 172989 h 341066"/>
              <a:gd name="connsiteX14" fmla="*/ 354239 w 354239"/>
              <a:gd name="connsiteY14" fmla="*/ 169663 h 341066"/>
              <a:gd name="connsiteX15" fmla="*/ 177951 w 354239"/>
              <a:gd name="connsiteY15" fmla="*/ 27 h 3410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Lst>
            <a:rect l="l" t="t" r="r" b="b"/>
            <a:pathLst>
              <a:path w="354239" h="341066">
                <a:moveTo>
                  <a:pt x="279400" y="171326"/>
                </a:moveTo>
                <a:cubicBezTo>
                  <a:pt x="279400" y="226208"/>
                  <a:pt x="237823" y="272775"/>
                  <a:pt x="181277" y="274438"/>
                </a:cubicBezTo>
                <a:cubicBezTo>
                  <a:pt x="181277" y="274438"/>
                  <a:pt x="177951" y="274438"/>
                  <a:pt x="176288" y="274438"/>
                </a:cubicBezTo>
                <a:cubicBezTo>
                  <a:pt x="119743" y="274438"/>
                  <a:pt x="73176" y="227871"/>
                  <a:pt x="73176" y="171326"/>
                </a:cubicBezTo>
                <a:cubicBezTo>
                  <a:pt x="73176" y="171326"/>
                  <a:pt x="73176" y="171326"/>
                  <a:pt x="73176" y="169663"/>
                </a:cubicBezTo>
                <a:cubicBezTo>
                  <a:pt x="73176" y="114781"/>
                  <a:pt x="114753" y="68214"/>
                  <a:pt x="171299" y="66551"/>
                </a:cubicBezTo>
                <a:cubicBezTo>
                  <a:pt x="171299" y="66551"/>
                  <a:pt x="174625" y="66551"/>
                  <a:pt x="176288" y="66551"/>
                </a:cubicBezTo>
                <a:cubicBezTo>
                  <a:pt x="232833" y="66551"/>
                  <a:pt x="279400" y="109791"/>
                  <a:pt x="279400" y="166337"/>
                </a:cubicBezTo>
                <a:cubicBezTo>
                  <a:pt x="279400" y="166337"/>
                  <a:pt x="279400" y="169663"/>
                  <a:pt x="279400" y="171326"/>
                </a:cubicBezTo>
                <a:moveTo>
                  <a:pt x="177951" y="27"/>
                </a:moveTo>
                <a:cubicBezTo>
                  <a:pt x="83155" y="-1636"/>
                  <a:pt x="3326" y="73203"/>
                  <a:pt x="0" y="168000"/>
                </a:cubicBezTo>
                <a:cubicBezTo>
                  <a:pt x="0" y="168000"/>
                  <a:pt x="0" y="169663"/>
                  <a:pt x="0" y="171326"/>
                </a:cubicBezTo>
                <a:cubicBezTo>
                  <a:pt x="0" y="267786"/>
                  <a:pt x="76502" y="340962"/>
                  <a:pt x="176288" y="340962"/>
                </a:cubicBezTo>
                <a:cubicBezTo>
                  <a:pt x="271085" y="344288"/>
                  <a:pt x="350913" y="267786"/>
                  <a:pt x="354239" y="172989"/>
                </a:cubicBezTo>
                <a:cubicBezTo>
                  <a:pt x="354239" y="172989"/>
                  <a:pt x="354239" y="171326"/>
                  <a:pt x="354239" y="169663"/>
                </a:cubicBezTo>
                <a:cubicBezTo>
                  <a:pt x="354239" y="73203"/>
                  <a:pt x="277737" y="27"/>
                  <a:pt x="177951" y="27"/>
                </a:cubicBezTo>
              </a:path>
            </a:pathLst>
          </a:custGeom>
          <a:solidFill>
            <a:srgbClr val="006550"/>
          </a:solidFill>
          <a:ln w="16623" cap="flat">
            <a:noFill/>
            <a:prstDash val="solid"/>
            <a:miter/>
          </a:ln>
        </xdr:spPr>
        <xdr:txBody>
          <a:bodyPr rtlCol="0" anchor="ctr"/>
          <a:lstStyle/>
          <a:p>
            <a:endParaRPr lang="en-US"/>
          </a:p>
        </xdr:txBody>
      </xdr:sp>
      <xdr:sp macro="" textlink="">
        <xdr:nvSpPr>
          <xdr:cNvPr id="28" name="Freeform: Shape 27">
            <a:extLst>
              <a:ext uri="{FF2B5EF4-FFF2-40B4-BE49-F238E27FC236}">
                <a16:creationId xmlns:a16="http://schemas.microsoft.com/office/drawing/2014/main" id="{9930504E-7F50-53E1-6DA8-DD7024DF2850}"/>
              </a:ext>
            </a:extLst>
          </xdr:cNvPr>
          <xdr:cNvSpPr/>
        </xdr:nvSpPr>
        <xdr:spPr>
          <a:xfrm>
            <a:off x="19915566" y="18034313"/>
            <a:ext cx="312662" cy="332758"/>
          </a:xfrm>
          <a:custGeom>
            <a:avLst/>
            <a:gdLst>
              <a:gd name="connsiteX0" fmla="*/ 73176 w 312662"/>
              <a:gd name="connsiteY0" fmla="*/ 66663 h 332758"/>
              <a:gd name="connsiteX1" fmla="*/ 149679 w 312662"/>
              <a:gd name="connsiteY1" fmla="*/ 66663 h 332758"/>
              <a:gd name="connsiteX2" fmla="*/ 209550 w 312662"/>
              <a:gd name="connsiteY2" fmla="*/ 108241 h 332758"/>
              <a:gd name="connsiteX3" fmla="*/ 154668 w 312662"/>
              <a:gd name="connsiteY3" fmla="*/ 151481 h 332758"/>
              <a:gd name="connsiteX4" fmla="*/ 71513 w 312662"/>
              <a:gd name="connsiteY4" fmla="*/ 151481 h 332758"/>
              <a:gd name="connsiteX5" fmla="*/ 71513 w 312662"/>
              <a:gd name="connsiteY5" fmla="*/ 68326 h 332758"/>
              <a:gd name="connsiteX6" fmla="*/ 73176 w 312662"/>
              <a:gd name="connsiteY6" fmla="*/ 218005 h 332758"/>
              <a:gd name="connsiteX7" fmla="*/ 133048 w 312662"/>
              <a:gd name="connsiteY7" fmla="*/ 218005 h 332758"/>
              <a:gd name="connsiteX8" fmla="*/ 222855 w 312662"/>
              <a:gd name="connsiteY8" fmla="*/ 332759 h 332758"/>
              <a:gd name="connsiteX9" fmla="*/ 312662 w 312662"/>
              <a:gd name="connsiteY9" fmla="*/ 332759 h 332758"/>
              <a:gd name="connsiteX10" fmla="*/ 211213 w 312662"/>
              <a:gd name="connsiteY10" fmla="*/ 204700 h 332758"/>
              <a:gd name="connsiteX11" fmla="*/ 282726 w 312662"/>
              <a:gd name="connsiteY11" fmla="*/ 106578 h 332758"/>
              <a:gd name="connsiteX12" fmla="*/ 252790 w 312662"/>
              <a:gd name="connsiteY12" fmla="*/ 35064 h 332758"/>
              <a:gd name="connsiteX13" fmla="*/ 151342 w 312662"/>
              <a:gd name="connsiteY13" fmla="*/ 139 h 332758"/>
              <a:gd name="connsiteX14" fmla="*/ 0 w 312662"/>
              <a:gd name="connsiteY14" fmla="*/ 139 h 332758"/>
              <a:gd name="connsiteX15" fmla="*/ 0 w 312662"/>
              <a:gd name="connsiteY15" fmla="*/ 332759 h 332758"/>
              <a:gd name="connsiteX16" fmla="*/ 73176 w 312662"/>
              <a:gd name="connsiteY16" fmla="*/ 332759 h 332758"/>
              <a:gd name="connsiteX17" fmla="*/ 73176 w 312662"/>
              <a:gd name="connsiteY17" fmla="*/ 218005 h 3327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Lst>
            <a:rect l="l" t="t" r="r" b="b"/>
            <a:pathLst>
              <a:path w="312662" h="332758">
                <a:moveTo>
                  <a:pt x="73176" y="66663"/>
                </a:moveTo>
                <a:lnTo>
                  <a:pt x="149679" y="66663"/>
                </a:lnTo>
                <a:cubicBezTo>
                  <a:pt x="189593" y="66663"/>
                  <a:pt x="209550" y="79968"/>
                  <a:pt x="209550" y="108241"/>
                </a:cubicBezTo>
                <a:cubicBezTo>
                  <a:pt x="209550" y="136513"/>
                  <a:pt x="189593" y="149818"/>
                  <a:pt x="154668" y="151481"/>
                </a:cubicBezTo>
                <a:lnTo>
                  <a:pt x="71513" y="151481"/>
                </a:lnTo>
                <a:lnTo>
                  <a:pt x="71513" y="68326"/>
                </a:lnTo>
                <a:close/>
                <a:moveTo>
                  <a:pt x="73176" y="218005"/>
                </a:moveTo>
                <a:lnTo>
                  <a:pt x="133048" y="218005"/>
                </a:lnTo>
                <a:lnTo>
                  <a:pt x="222855" y="332759"/>
                </a:lnTo>
                <a:lnTo>
                  <a:pt x="312662" y="332759"/>
                </a:lnTo>
                <a:lnTo>
                  <a:pt x="211213" y="204700"/>
                </a:lnTo>
                <a:cubicBezTo>
                  <a:pt x="254454" y="191395"/>
                  <a:pt x="282726" y="151481"/>
                  <a:pt x="282726" y="106578"/>
                </a:cubicBezTo>
                <a:cubicBezTo>
                  <a:pt x="282726" y="79968"/>
                  <a:pt x="272748" y="53359"/>
                  <a:pt x="252790" y="35064"/>
                </a:cubicBezTo>
                <a:cubicBezTo>
                  <a:pt x="224518" y="11781"/>
                  <a:pt x="187930" y="-1524"/>
                  <a:pt x="151342" y="139"/>
                </a:cubicBezTo>
                <a:lnTo>
                  <a:pt x="0" y="139"/>
                </a:lnTo>
                <a:lnTo>
                  <a:pt x="0" y="332759"/>
                </a:lnTo>
                <a:lnTo>
                  <a:pt x="73176" y="332759"/>
                </a:lnTo>
                <a:lnTo>
                  <a:pt x="73176" y="218005"/>
                </a:lnTo>
                <a:close/>
              </a:path>
            </a:pathLst>
          </a:custGeom>
          <a:solidFill>
            <a:srgbClr val="006550"/>
          </a:solidFill>
          <a:ln w="16623" cap="flat">
            <a:noFill/>
            <a:prstDash val="solid"/>
            <a:miter/>
          </a:ln>
        </xdr:spPr>
        <xdr:txBody>
          <a:bodyPr rtlCol="0" anchor="ctr"/>
          <a:lstStyle/>
          <a:p>
            <a:endParaRPr lang="en-US"/>
          </a:p>
        </xdr:txBody>
      </xdr:sp>
      <xdr:sp macro="" textlink="">
        <xdr:nvSpPr>
          <xdr:cNvPr id="29" name="Freeform: Shape 28">
            <a:extLst>
              <a:ext uri="{FF2B5EF4-FFF2-40B4-BE49-F238E27FC236}">
                <a16:creationId xmlns:a16="http://schemas.microsoft.com/office/drawing/2014/main" id="{17B1C18F-DAA2-6FC7-4BB6-1E1C9F5BB091}"/>
              </a:ext>
            </a:extLst>
          </xdr:cNvPr>
          <xdr:cNvSpPr/>
        </xdr:nvSpPr>
        <xdr:spPr>
          <a:xfrm>
            <a:off x="19235359" y="18034453"/>
            <a:ext cx="246138" cy="330956"/>
          </a:xfrm>
          <a:custGeom>
            <a:avLst/>
            <a:gdLst>
              <a:gd name="connsiteX0" fmla="*/ 246138 w 246138"/>
              <a:gd name="connsiteY0" fmla="*/ 0 h 330956"/>
              <a:gd name="connsiteX1" fmla="*/ 148016 w 246138"/>
              <a:gd name="connsiteY1" fmla="*/ 0 h 330956"/>
              <a:gd name="connsiteX2" fmla="*/ 0 w 246138"/>
              <a:gd name="connsiteY2" fmla="*/ 146352 h 330956"/>
              <a:gd name="connsiteX3" fmla="*/ 153005 w 246138"/>
              <a:gd name="connsiteY3" fmla="*/ 330956 h 330956"/>
              <a:gd name="connsiteX4" fmla="*/ 244475 w 246138"/>
              <a:gd name="connsiteY4" fmla="*/ 330956 h 330956"/>
              <a:gd name="connsiteX5" fmla="*/ 91470 w 246138"/>
              <a:gd name="connsiteY5" fmla="*/ 148016 h 330956"/>
              <a:gd name="connsiteX6" fmla="*/ 246138 w 246138"/>
              <a:gd name="connsiteY6" fmla="*/ 0 h 3309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246138" h="330956">
                <a:moveTo>
                  <a:pt x="246138" y="0"/>
                </a:moveTo>
                <a:lnTo>
                  <a:pt x="148016" y="0"/>
                </a:lnTo>
                <a:lnTo>
                  <a:pt x="0" y="146352"/>
                </a:lnTo>
                <a:lnTo>
                  <a:pt x="153005" y="330956"/>
                </a:lnTo>
                <a:lnTo>
                  <a:pt x="244475" y="330956"/>
                </a:lnTo>
                <a:lnTo>
                  <a:pt x="91470" y="148016"/>
                </a:lnTo>
                <a:lnTo>
                  <a:pt x="246138" y="0"/>
                </a:lnTo>
                <a:close/>
              </a:path>
            </a:pathLst>
          </a:custGeom>
          <a:solidFill>
            <a:srgbClr val="006550"/>
          </a:solidFill>
          <a:ln w="16623" cap="flat">
            <a:noFill/>
            <a:prstDash val="solid"/>
            <a:miter/>
          </a:ln>
        </xdr:spPr>
        <xdr:txBody>
          <a:bodyPr rtlCol="0" anchor="ctr"/>
          <a:lstStyle/>
          <a:p>
            <a:endParaRPr lang="en-US"/>
          </a:p>
        </xdr:txBody>
      </xdr:sp>
      <xdr:sp macro="" textlink="">
        <xdr:nvSpPr>
          <xdr:cNvPr id="30" name="Freeform: Shape 29">
            <a:extLst>
              <a:ext uri="{FF2B5EF4-FFF2-40B4-BE49-F238E27FC236}">
                <a16:creationId xmlns:a16="http://schemas.microsoft.com/office/drawing/2014/main" id="{64FEF73D-F60C-657B-5211-225FE41E1740}"/>
              </a:ext>
            </a:extLst>
          </xdr:cNvPr>
          <xdr:cNvSpPr/>
        </xdr:nvSpPr>
        <xdr:spPr>
          <a:xfrm>
            <a:off x="20289762" y="18034453"/>
            <a:ext cx="301020" cy="332619"/>
          </a:xfrm>
          <a:custGeom>
            <a:avLst/>
            <a:gdLst>
              <a:gd name="connsiteX0" fmla="*/ 73176 w 301020"/>
              <a:gd name="connsiteY0" fmla="*/ 123069 h 332619"/>
              <a:gd name="connsiteX1" fmla="*/ 244475 w 301020"/>
              <a:gd name="connsiteY1" fmla="*/ 330956 h 332619"/>
              <a:gd name="connsiteX2" fmla="*/ 301020 w 301020"/>
              <a:gd name="connsiteY2" fmla="*/ 330956 h 332619"/>
              <a:gd name="connsiteX3" fmla="*/ 301020 w 301020"/>
              <a:gd name="connsiteY3" fmla="*/ 0 h 332619"/>
              <a:gd name="connsiteX4" fmla="*/ 229507 w 301020"/>
              <a:gd name="connsiteY4" fmla="*/ 0 h 332619"/>
              <a:gd name="connsiteX5" fmla="*/ 229507 w 301020"/>
              <a:gd name="connsiteY5" fmla="*/ 202898 h 332619"/>
              <a:gd name="connsiteX6" fmla="*/ 61534 w 301020"/>
              <a:gd name="connsiteY6" fmla="*/ 0 h 332619"/>
              <a:gd name="connsiteX7" fmla="*/ 0 w 301020"/>
              <a:gd name="connsiteY7" fmla="*/ 0 h 332619"/>
              <a:gd name="connsiteX8" fmla="*/ 0 w 301020"/>
              <a:gd name="connsiteY8" fmla="*/ 332619 h 332619"/>
              <a:gd name="connsiteX9" fmla="*/ 71513 w 301020"/>
              <a:gd name="connsiteY9" fmla="*/ 332619 h 332619"/>
              <a:gd name="connsiteX10" fmla="*/ 71513 w 301020"/>
              <a:gd name="connsiteY10" fmla="*/ 123069 h 33261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Lst>
            <a:rect l="l" t="t" r="r" b="b"/>
            <a:pathLst>
              <a:path w="301020" h="332619">
                <a:moveTo>
                  <a:pt x="73176" y="123069"/>
                </a:moveTo>
                <a:lnTo>
                  <a:pt x="244475" y="330956"/>
                </a:lnTo>
                <a:lnTo>
                  <a:pt x="301020" y="330956"/>
                </a:lnTo>
                <a:lnTo>
                  <a:pt x="301020" y="0"/>
                </a:lnTo>
                <a:lnTo>
                  <a:pt x="229507" y="0"/>
                </a:lnTo>
                <a:lnTo>
                  <a:pt x="229507" y="202898"/>
                </a:lnTo>
                <a:lnTo>
                  <a:pt x="61534" y="0"/>
                </a:lnTo>
                <a:lnTo>
                  <a:pt x="0" y="0"/>
                </a:lnTo>
                <a:lnTo>
                  <a:pt x="0" y="332619"/>
                </a:lnTo>
                <a:lnTo>
                  <a:pt x="71513" y="332619"/>
                </a:lnTo>
                <a:lnTo>
                  <a:pt x="71513" y="123069"/>
                </a:lnTo>
                <a:close/>
              </a:path>
            </a:pathLst>
          </a:custGeom>
          <a:solidFill>
            <a:srgbClr val="006550"/>
          </a:solidFill>
          <a:ln w="16623" cap="flat">
            <a:noFill/>
            <a:prstDash val="solid"/>
            <a:miter/>
          </a:ln>
        </xdr:spPr>
        <xdr:txBody>
          <a:bodyPr rtlCol="0" anchor="ctr"/>
          <a:lstStyle/>
          <a:p>
            <a:endParaRPr lang="en-US"/>
          </a:p>
        </xdr:txBody>
      </xdr:sp>
      <xdr:sp macro="" textlink="">
        <xdr:nvSpPr>
          <xdr:cNvPr id="31" name="Freeform: Shape 30">
            <a:extLst>
              <a:ext uri="{FF2B5EF4-FFF2-40B4-BE49-F238E27FC236}">
                <a16:creationId xmlns:a16="http://schemas.microsoft.com/office/drawing/2014/main" id="{5E6A5F83-6BA2-572B-EA79-573773A88322}"/>
              </a:ext>
            </a:extLst>
          </xdr:cNvPr>
          <xdr:cNvSpPr/>
        </xdr:nvSpPr>
        <xdr:spPr>
          <a:xfrm>
            <a:off x="18260786" y="18029464"/>
            <a:ext cx="748392" cy="748393"/>
          </a:xfrm>
          <a:custGeom>
            <a:avLst/>
            <a:gdLst>
              <a:gd name="connsiteX0" fmla="*/ 0 w 748392"/>
              <a:gd name="connsiteY0" fmla="*/ 748393 h 748393"/>
              <a:gd name="connsiteX1" fmla="*/ 748393 w 748392"/>
              <a:gd name="connsiteY1" fmla="*/ 748393 h 748393"/>
              <a:gd name="connsiteX2" fmla="*/ 748393 w 748392"/>
              <a:gd name="connsiteY2" fmla="*/ 0 h 748393"/>
              <a:gd name="connsiteX3" fmla="*/ 0 w 748392"/>
              <a:gd name="connsiteY3" fmla="*/ 0 h 748393"/>
              <a:gd name="connsiteX4" fmla="*/ 0 w 748392"/>
              <a:gd name="connsiteY4" fmla="*/ 748393 h 748393"/>
              <a:gd name="connsiteX5" fmla="*/ 370870 w 748392"/>
              <a:gd name="connsiteY5" fmla="*/ 592062 h 748393"/>
              <a:gd name="connsiteX6" fmla="*/ 241149 w 748392"/>
              <a:gd name="connsiteY6" fmla="*/ 592062 h 748393"/>
              <a:gd name="connsiteX7" fmla="*/ 81492 w 748392"/>
              <a:gd name="connsiteY7" fmla="*/ 364218 h 748393"/>
              <a:gd name="connsiteX8" fmla="*/ 259443 w 748392"/>
              <a:gd name="connsiteY8" fmla="*/ 157994 h 748393"/>
              <a:gd name="connsiteX9" fmla="*/ 320977 w 748392"/>
              <a:gd name="connsiteY9" fmla="*/ 157994 h 748393"/>
              <a:gd name="connsiteX10" fmla="*/ 320977 w 748392"/>
              <a:gd name="connsiteY10" fmla="*/ 179614 h 748393"/>
              <a:gd name="connsiteX11" fmla="*/ 269422 w 748392"/>
              <a:gd name="connsiteY11" fmla="*/ 179614 h 748393"/>
              <a:gd name="connsiteX12" fmla="*/ 154668 w 748392"/>
              <a:gd name="connsiteY12" fmla="*/ 314325 h 748393"/>
              <a:gd name="connsiteX13" fmla="*/ 332619 w 748392"/>
              <a:gd name="connsiteY13" fmla="*/ 570442 h 748393"/>
              <a:gd name="connsiteX14" fmla="*/ 369207 w 748392"/>
              <a:gd name="connsiteY14" fmla="*/ 570442 h 748393"/>
              <a:gd name="connsiteX15" fmla="*/ 369207 w 748392"/>
              <a:gd name="connsiteY15" fmla="*/ 592062 h 748393"/>
              <a:gd name="connsiteX16" fmla="*/ 410785 w 748392"/>
              <a:gd name="connsiteY16" fmla="*/ 638629 h 748393"/>
              <a:gd name="connsiteX17" fmla="*/ 389164 w 748392"/>
              <a:gd name="connsiteY17" fmla="*/ 638629 h 748393"/>
              <a:gd name="connsiteX18" fmla="*/ 389164 w 748392"/>
              <a:gd name="connsiteY18" fmla="*/ 109764 h 748393"/>
              <a:gd name="connsiteX19" fmla="*/ 410785 w 748392"/>
              <a:gd name="connsiteY19" fmla="*/ 109764 h 748393"/>
              <a:gd name="connsiteX20" fmla="*/ 410785 w 748392"/>
              <a:gd name="connsiteY20" fmla="*/ 638629 h 748393"/>
              <a:gd name="connsiteX21" fmla="*/ 572105 w 748392"/>
              <a:gd name="connsiteY21" fmla="*/ 468993 h 748393"/>
              <a:gd name="connsiteX22" fmla="*/ 552148 w 748392"/>
              <a:gd name="connsiteY22" fmla="*/ 468993 h 748393"/>
              <a:gd name="connsiteX23" fmla="*/ 552148 w 748392"/>
              <a:gd name="connsiteY23" fmla="*/ 462341 h 748393"/>
              <a:gd name="connsiteX24" fmla="*/ 460677 w 748392"/>
              <a:gd name="connsiteY24" fmla="*/ 382512 h 748393"/>
              <a:gd name="connsiteX25" fmla="*/ 452362 w 748392"/>
              <a:gd name="connsiteY25" fmla="*/ 382512 h 748393"/>
              <a:gd name="connsiteX26" fmla="*/ 452362 w 748392"/>
              <a:gd name="connsiteY26" fmla="*/ 360892 h 748393"/>
              <a:gd name="connsiteX27" fmla="*/ 460677 w 748392"/>
              <a:gd name="connsiteY27" fmla="*/ 360892 h 748393"/>
              <a:gd name="connsiteX28" fmla="*/ 552148 w 748392"/>
              <a:gd name="connsiteY28" fmla="*/ 282726 h 748393"/>
              <a:gd name="connsiteX29" fmla="*/ 552148 w 748392"/>
              <a:gd name="connsiteY29" fmla="*/ 276074 h 748393"/>
              <a:gd name="connsiteX30" fmla="*/ 572105 w 748392"/>
              <a:gd name="connsiteY30" fmla="*/ 276074 h 748393"/>
              <a:gd name="connsiteX31" fmla="*/ 572105 w 748392"/>
              <a:gd name="connsiteY31" fmla="*/ 472319 h 748393"/>
              <a:gd name="connsiteX32" fmla="*/ 666901 w 748392"/>
              <a:gd name="connsiteY32" fmla="*/ 307673 h 748393"/>
              <a:gd name="connsiteX33" fmla="*/ 648607 w 748392"/>
              <a:gd name="connsiteY33" fmla="*/ 307673 h 748393"/>
              <a:gd name="connsiteX34" fmla="*/ 648607 w 748392"/>
              <a:gd name="connsiteY34" fmla="*/ 301020 h 748393"/>
              <a:gd name="connsiteX35" fmla="*/ 512233 w 748392"/>
              <a:gd name="connsiteY35" fmla="*/ 179614 h 748393"/>
              <a:gd name="connsiteX36" fmla="*/ 454025 w 748392"/>
              <a:gd name="connsiteY36" fmla="*/ 179614 h 748393"/>
              <a:gd name="connsiteX37" fmla="*/ 454025 w 748392"/>
              <a:gd name="connsiteY37" fmla="*/ 157994 h 748393"/>
              <a:gd name="connsiteX38" fmla="*/ 668564 w 748392"/>
              <a:gd name="connsiteY38" fmla="*/ 157994 h 748393"/>
              <a:gd name="connsiteX39" fmla="*/ 668564 w 748392"/>
              <a:gd name="connsiteY39" fmla="*/ 309336 h 748393"/>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Lst>
            <a:rect l="l" t="t" r="r" b="b"/>
            <a:pathLst>
              <a:path w="748392" h="748393">
                <a:moveTo>
                  <a:pt x="0" y="748393"/>
                </a:moveTo>
                <a:lnTo>
                  <a:pt x="748393" y="748393"/>
                </a:lnTo>
                <a:lnTo>
                  <a:pt x="748393" y="0"/>
                </a:lnTo>
                <a:lnTo>
                  <a:pt x="0" y="0"/>
                </a:lnTo>
                <a:lnTo>
                  <a:pt x="0" y="748393"/>
                </a:lnTo>
                <a:close/>
                <a:moveTo>
                  <a:pt x="370870" y="592062"/>
                </a:moveTo>
                <a:lnTo>
                  <a:pt x="241149" y="592062"/>
                </a:lnTo>
                <a:lnTo>
                  <a:pt x="81492" y="364218"/>
                </a:lnTo>
                <a:lnTo>
                  <a:pt x="259443" y="157994"/>
                </a:lnTo>
                <a:lnTo>
                  <a:pt x="320977" y="157994"/>
                </a:lnTo>
                <a:lnTo>
                  <a:pt x="320977" y="179614"/>
                </a:lnTo>
                <a:lnTo>
                  <a:pt x="269422" y="179614"/>
                </a:lnTo>
                <a:lnTo>
                  <a:pt x="154668" y="314325"/>
                </a:lnTo>
                <a:lnTo>
                  <a:pt x="332619" y="570442"/>
                </a:lnTo>
                <a:lnTo>
                  <a:pt x="369207" y="570442"/>
                </a:lnTo>
                <a:lnTo>
                  <a:pt x="369207" y="592062"/>
                </a:lnTo>
                <a:close/>
                <a:moveTo>
                  <a:pt x="410785" y="638629"/>
                </a:moveTo>
                <a:lnTo>
                  <a:pt x="389164" y="638629"/>
                </a:lnTo>
                <a:lnTo>
                  <a:pt x="389164" y="109764"/>
                </a:lnTo>
                <a:lnTo>
                  <a:pt x="410785" y="109764"/>
                </a:lnTo>
                <a:lnTo>
                  <a:pt x="410785" y="638629"/>
                </a:lnTo>
                <a:close/>
                <a:moveTo>
                  <a:pt x="572105" y="468993"/>
                </a:moveTo>
                <a:lnTo>
                  <a:pt x="552148" y="468993"/>
                </a:lnTo>
                <a:lnTo>
                  <a:pt x="552148" y="462341"/>
                </a:lnTo>
                <a:cubicBezTo>
                  <a:pt x="548822" y="439057"/>
                  <a:pt x="545495" y="382512"/>
                  <a:pt x="460677" y="382512"/>
                </a:cubicBezTo>
                <a:lnTo>
                  <a:pt x="452362" y="382512"/>
                </a:lnTo>
                <a:lnTo>
                  <a:pt x="452362" y="360892"/>
                </a:lnTo>
                <a:lnTo>
                  <a:pt x="460677" y="360892"/>
                </a:lnTo>
                <a:cubicBezTo>
                  <a:pt x="520549" y="360892"/>
                  <a:pt x="547158" y="339272"/>
                  <a:pt x="552148" y="282726"/>
                </a:cubicBezTo>
                <a:lnTo>
                  <a:pt x="552148" y="276074"/>
                </a:lnTo>
                <a:lnTo>
                  <a:pt x="572105" y="276074"/>
                </a:lnTo>
                <a:lnTo>
                  <a:pt x="572105" y="472319"/>
                </a:lnTo>
                <a:close/>
                <a:moveTo>
                  <a:pt x="666901" y="307673"/>
                </a:moveTo>
                <a:lnTo>
                  <a:pt x="648607" y="307673"/>
                </a:lnTo>
                <a:lnTo>
                  <a:pt x="648607" y="301020"/>
                </a:lnTo>
                <a:cubicBezTo>
                  <a:pt x="628650" y="219529"/>
                  <a:pt x="583747" y="179614"/>
                  <a:pt x="512233" y="179614"/>
                </a:cubicBezTo>
                <a:lnTo>
                  <a:pt x="454025" y="179614"/>
                </a:lnTo>
                <a:lnTo>
                  <a:pt x="454025" y="157994"/>
                </a:lnTo>
                <a:lnTo>
                  <a:pt x="668564" y="157994"/>
                </a:lnTo>
                <a:lnTo>
                  <a:pt x="668564" y="309336"/>
                </a:lnTo>
                <a:close/>
              </a:path>
            </a:pathLst>
          </a:custGeom>
          <a:solidFill>
            <a:srgbClr val="006550"/>
          </a:solidFill>
          <a:ln w="16623" cap="flat">
            <a:noFill/>
            <a:prstDash val="solid"/>
            <a:miter/>
          </a:ln>
        </xdr:spPr>
        <xdr:txBody>
          <a:bodyPr rtlCol="0" anchor="ctr"/>
          <a:lstStyle/>
          <a:p>
            <a:endParaRPr lang="en-US"/>
          </a:p>
        </xdr:txBody>
      </xdr:sp>
    </xdr:grpSp>
    <xdr:clientData/>
  </xdr:twoCellAnchor>
  <xdr:twoCellAnchor editAs="oneCell">
    <xdr:from>
      <xdr:col>15</xdr:col>
      <xdr:colOff>243994</xdr:colOff>
      <xdr:row>101</xdr:row>
      <xdr:rowOff>244931</xdr:rowOff>
    </xdr:from>
    <xdr:to>
      <xdr:col>18</xdr:col>
      <xdr:colOff>505251</xdr:colOff>
      <xdr:row>108</xdr:row>
      <xdr:rowOff>84877</xdr:rowOff>
    </xdr:to>
    <xdr:pic>
      <xdr:nvPicPr>
        <xdr:cNvPr id="33" name="Picture 32">
          <a:extLst>
            <a:ext uri="{FF2B5EF4-FFF2-40B4-BE49-F238E27FC236}">
              <a16:creationId xmlns:a16="http://schemas.microsoft.com/office/drawing/2014/main" id="{2D00EC01-8454-BF40-F724-91939E8D2848}"/>
            </a:ext>
          </a:extLst>
        </xdr:cNvPr>
        <xdr:cNvPicPr>
          <a:picLocks noChangeAspect="1"/>
        </xdr:cNvPicPr>
      </xdr:nvPicPr>
      <xdr:blipFill>
        <a:blip xmlns:r="http://schemas.openxmlformats.org/officeDocument/2006/relationships" r:embed="rId7" cstate="print">
          <a:extLst>
            <a:ext uri="{28A0092B-C50C-407E-A947-70E740481C1C}">
              <a14:useLocalDpi xmlns:a14="http://schemas.microsoft.com/office/drawing/2010/main" val="0"/>
            </a:ext>
          </a:extLst>
        </a:blip>
        <a:stretch>
          <a:fillRect/>
        </a:stretch>
      </xdr:blipFill>
      <xdr:spPr>
        <a:xfrm>
          <a:off x="18099039" y="20732340"/>
          <a:ext cx="2391394" cy="1363946"/>
        </a:xfrm>
        <a:prstGeom prst="rect">
          <a:avLst/>
        </a:prstGeom>
      </xdr:spPr>
    </xdr:pic>
    <xdr:clientData/>
  </xdr:twoCellAnchor>
</xdr:wsDr>
</file>

<file path=xl/theme/theme1.xml><?xml version="1.0" encoding="utf-8"?>
<a:theme xmlns:a="http://schemas.openxmlformats.org/drawingml/2006/main" name="Tema de 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3D05E6-F5F3-4155-859D-45C11E40BE05}">
  <dimension ref="A14:XDJ274"/>
  <sheetViews>
    <sheetView tabSelected="1" topLeftCell="A16" zoomScale="70" zoomScaleNormal="70" workbookViewId="0">
      <selection activeCell="T243" sqref="T243"/>
    </sheetView>
  </sheetViews>
  <sheetFormatPr defaultColWidth="10.7109375" defaultRowHeight="15" x14ac:dyDescent="0.25"/>
  <cols>
    <col min="1" max="1" width="10.7109375" style="1"/>
    <col min="2" max="2" width="95.140625" style="1" customWidth="1"/>
    <col min="3" max="3" width="16" style="1" hidden="1" customWidth="1"/>
    <col min="4" max="16" width="16" style="1" customWidth="1"/>
    <col min="17" max="18" width="11" style="1" customWidth="1"/>
    <col min="19" max="19" width="13.42578125" style="1" bestFit="1" customWidth="1"/>
    <col min="20" max="20" width="31.85546875" style="1" bestFit="1" customWidth="1"/>
    <col min="21" max="22" width="13.42578125" style="1" bestFit="1" customWidth="1"/>
    <col min="23" max="23" width="10.7109375" style="1" customWidth="1"/>
    <col min="24" max="24" width="56.28515625" style="1" bestFit="1" customWidth="1"/>
    <col min="25" max="26" width="10.7109375" style="1" customWidth="1"/>
    <col min="27" max="30" width="12.7109375" style="1" bestFit="1" customWidth="1"/>
    <col min="31" max="31" width="12.42578125" style="1" bestFit="1" customWidth="1"/>
    <col min="32" max="16384" width="10.7109375" style="1"/>
  </cols>
  <sheetData>
    <row r="14" s="3" customFormat="1" x14ac:dyDescent="0.25"/>
    <row r="17" spans="2:23" ht="30" x14ac:dyDescent="0.4">
      <c r="B17" s="22" t="s">
        <v>138</v>
      </c>
    </row>
    <row r="21" spans="2:23" ht="17.25" x14ac:dyDescent="0.25">
      <c r="S21" s="28"/>
      <c r="T21" s="29"/>
      <c r="U21" s="29"/>
      <c r="V21" s="31"/>
      <c r="W21" s="31"/>
    </row>
    <row r="22" spans="2:23" ht="18" thickBot="1" x14ac:dyDescent="0.3">
      <c r="S22" s="28"/>
      <c r="T22" s="32"/>
      <c r="U22" s="32"/>
      <c r="V22" s="31"/>
      <c r="W22" s="31"/>
    </row>
    <row r="23" spans="2:23" ht="18" thickTop="1" x14ac:dyDescent="0.25">
      <c r="C23" s="7"/>
      <c r="D23" s="7"/>
      <c r="E23" s="8"/>
      <c r="F23" s="8"/>
      <c r="G23" s="8"/>
      <c r="H23" s="8"/>
      <c r="I23" s="9"/>
      <c r="S23" s="28"/>
      <c r="T23" s="33"/>
      <c r="U23" s="33"/>
      <c r="V23" s="31"/>
      <c r="W23" s="31"/>
    </row>
    <row r="24" spans="2:23" ht="17.25" x14ac:dyDescent="0.25">
      <c r="C24" s="10"/>
      <c r="D24" s="145"/>
      <c r="E24" s="4" t="s">
        <v>55</v>
      </c>
      <c r="I24" s="11"/>
      <c r="S24" s="28"/>
      <c r="T24" s="34"/>
      <c r="U24" s="34"/>
      <c r="V24" s="31"/>
      <c r="W24" s="31"/>
    </row>
    <row r="25" spans="2:23" ht="17.25" x14ac:dyDescent="0.25">
      <c r="C25" s="10"/>
      <c r="D25" s="10"/>
      <c r="I25" s="11"/>
      <c r="S25" s="28"/>
      <c r="T25" s="35"/>
      <c r="U25" s="35"/>
      <c r="V25" s="31"/>
      <c r="W25" s="31"/>
    </row>
    <row r="26" spans="2:23" ht="17.25" x14ac:dyDescent="0.25">
      <c r="C26" s="10"/>
      <c r="D26" s="146"/>
      <c r="E26" s="4" t="s">
        <v>56</v>
      </c>
      <c r="I26" s="11"/>
      <c r="S26" s="28"/>
      <c r="T26" s="35"/>
      <c r="U26" s="36"/>
      <c r="V26" s="31"/>
      <c r="W26" s="31"/>
    </row>
    <row r="27" spans="2:23" ht="17.25" x14ac:dyDescent="0.25">
      <c r="C27" s="10"/>
      <c r="D27" s="10"/>
      <c r="I27" s="11"/>
      <c r="S27" s="28"/>
      <c r="T27" s="30"/>
      <c r="U27" s="35"/>
      <c r="V27" s="31"/>
      <c r="W27" s="31"/>
    </row>
    <row r="28" spans="2:23" ht="17.25" x14ac:dyDescent="0.25">
      <c r="C28" s="10"/>
      <c r="D28" s="147"/>
      <c r="E28" s="1" t="s">
        <v>217</v>
      </c>
      <c r="I28" s="11"/>
      <c r="S28" s="28"/>
      <c r="T28" s="30"/>
      <c r="U28" s="35"/>
      <c r="V28" s="31"/>
      <c r="W28" s="31"/>
    </row>
    <row r="29" spans="2:23" ht="15.75" thickBot="1" x14ac:dyDescent="0.3">
      <c r="C29" s="12"/>
      <c r="D29" s="12"/>
      <c r="E29" s="13"/>
      <c r="F29" s="13"/>
      <c r="G29" s="13"/>
      <c r="H29" s="13"/>
      <c r="I29" s="14"/>
    </row>
    <row r="34" spans="2:18" ht="22.5" x14ac:dyDescent="0.3">
      <c r="B34" s="21" t="s">
        <v>102</v>
      </c>
      <c r="K34" s="97"/>
      <c r="R34" s="54"/>
    </row>
    <row r="35" spans="2:18" x14ac:dyDescent="0.25">
      <c r="K35" s="52"/>
      <c r="L35" s="109"/>
      <c r="Q35" s="55"/>
    </row>
    <row r="36" spans="2:18" x14ac:dyDescent="0.25">
      <c r="B36" s="4"/>
      <c r="C36" s="37"/>
      <c r="D36" s="37"/>
      <c r="E36" s="37"/>
      <c r="F36" s="55"/>
      <c r="G36" s="55"/>
      <c r="H36" s="55"/>
    </row>
    <row r="37" spans="2:18" ht="22.5" x14ac:dyDescent="0.3">
      <c r="B37" s="16" t="s">
        <v>89</v>
      </c>
      <c r="C37" s="6">
        <v>2017</v>
      </c>
      <c r="D37" s="6">
        <v>2018</v>
      </c>
      <c r="E37" s="6">
        <v>2019</v>
      </c>
      <c r="F37" s="6">
        <v>2020</v>
      </c>
      <c r="G37" s="6">
        <v>2021</v>
      </c>
      <c r="H37" s="6">
        <v>2022</v>
      </c>
      <c r="I37" s="6">
        <v>2023</v>
      </c>
      <c r="J37" s="6">
        <v>2024</v>
      </c>
      <c r="K37" s="114"/>
      <c r="L37" s="114"/>
      <c r="M37" s="114"/>
      <c r="N37" s="114"/>
      <c r="O37" s="114"/>
    </row>
    <row r="38" spans="2:18" x14ac:dyDescent="0.25">
      <c r="B38" s="44" t="s">
        <v>173</v>
      </c>
      <c r="C38" s="96"/>
      <c r="D38" s="65"/>
      <c r="E38" s="65">
        <v>3.9316999999999998E-2</v>
      </c>
      <c r="F38" s="65">
        <v>3.2558999999999998E-2</v>
      </c>
      <c r="G38" s="65">
        <v>0.17893800000000001</v>
      </c>
      <c r="H38" s="65">
        <v>3.9971E-2</v>
      </c>
      <c r="I38" s="65">
        <v>8.2620000000000002E-3</v>
      </c>
      <c r="J38" s="65">
        <v>6.1330000000000004E-3</v>
      </c>
      <c r="K38" s="121"/>
      <c r="L38" s="121"/>
      <c r="M38" s="70"/>
      <c r="N38" s="70"/>
      <c r="O38" s="70"/>
    </row>
    <row r="39" spans="2:18" x14ac:dyDescent="0.25">
      <c r="B39" s="44" t="s">
        <v>174</v>
      </c>
      <c r="C39" s="96"/>
      <c r="D39" s="65">
        <v>0.60247600000000001</v>
      </c>
      <c r="E39" s="65">
        <v>0.75253199999999998</v>
      </c>
      <c r="F39" s="65">
        <v>0.46477299999999999</v>
      </c>
      <c r="G39" s="65">
        <v>0.61761500000000003</v>
      </c>
      <c r="H39" s="65">
        <v>1.3638079999999999</v>
      </c>
      <c r="I39" s="65">
        <v>1.321153</v>
      </c>
      <c r="J39" s="65">
        <v>1.0708839999999999</v>
      </c>
      <c r="K39" s="70"/>
      <c r="L39" s="70"/>
      <c r="M39" s="70"/>
      <c r="N39" s="70"/>
      <c r="O39" s="70"/>
    </row>
    <row r="40" spans="2:18" x14ac:dyDescent="0.25">
      <c r="B40" s="44" t="s">
        <v>175</v>
      </c>
      <c r="C40" s="96"/>
      <c r="D40" s="65">
        <v>0.61089499999999997</v>
      </c>
      <c r="E40" s="65">
        <v>0.19034400000000001</v>
      </c>
      <c r="F40" s="65">
        <v>4.0745000000000003E-2</v>
      </c>
      <c r="G40" s="65">
        <v>0.102646</v>
      </c>
      <c r="H40" s="65">
        <v>6.2606999999999996E-2</v>
      </c>
      <c r="I40" s="65">
        <v>1.2663000000000001E-2</v>
      </c>
      <c r="J40" s="65">
        <v>4.7259000000000002E-2</v>
      </c>
      <c r="K40" s="70"/>
      <c r="L40" s="70"/>
      <c r="M40" s="70"/>
      <c r="N40" s="70"/>
      <c r="O40" s="70"/>
    </row>
    <row r="41" spans="2:18" x14ac:dyDescent="0.25">
      <c r="B41" s="44" t="s">
        <v>176</v>
      </c>
      <c r="C41" s="96"/>
      <c r="D41" s="65">
        <v>5.1832649999999996</v>
      </c>
      <c r="E41" s="65">
        <v>4.6084630000000004</v>
      </c>
      <c r="F41" s="65">
        <v>3.9395120000000001</v>
      </c>
      <c r="G41" s="65">
        <v>5.7954230000000004</v>
      </c>
      <c r="H41" s="65">
        <v>7.2501309999999997</v>
      </c>
      <c r="I41" s="65">
        <v>8.2078360000000004</v>
      </c>
      <c r="J41" s="65">
        <v>8.9214950000000002</v>
      </c>
      <c r="K41" s="70"/>
      <c r="L41" s="70"/>
      <c r="M41" s="70"/>
      <c r="N41" s="70"/>
      <c r="O41" s="70"/>
    </row>
    <row r="42" spans="2:18" x14ac:dyDescent="0.25">
      <c r="B42" s="44" t="s">
        <v>177</v>
      </c>
      <c r="C42" s="96"/>
      <c r="D42" s="65">
        <v>0</v>
      </c>
      <c r="E42" s="65">
        <v>-3.094E-3</v>
      </c>
      <c r="F42" s="65">
        <v>0</v>
      </c>
      <c r="G42" s="65">
        <v>0.11362899999999999</v>
      </c>
      <c r="H42" s="65">
        <v>0.109983</v>
      </c>
      <c r="I42" s="65">
        <v>-9.4675999999999996E-2</v>
      </c>
      <c r="J42" s="65">
        <v>0.129083</v>
      </c>
      <c r="K42" s="70"/>
      <c r="L42" s="70"/>
      <c r="M42" s="70"/>
      <c r="N42" s="70"/>
      <c r="O42" s="70"/>
    </row>
    <row r="43" spans="2:18" x14ac:dyDescent="0.25">
      <c r="B43" s="44" t="s">
        <v>178</v>
      </c>
      <c r="C43" s="96"/>
      <c r="D43" s="165">
        <f>1.699995-0.0302519999999991</f>
        <v>1.6697430000000009</v>
      </c>
      <c r="E43" s="65">
        <v>1.714715</v>
      </c>
      <c r="F43" s="65">
        <v>1.0577129999999999</v>
      </c>
      <c r="G43" s="65">
        <v>1.867189</v>
      </c>
      <c r="H43" s="65">
        <v>1.9436439999999999</v>
      </c>
      <c r="I43" s="65">
        <v>2.0842109999999998</v>
      </c>
      <c r="J43" s="65">
        <v>1.5372239999999999</v>
      </c>
      <c r="K43" s="70"/>
      <c r="L43" s="70"/>
      <c r="M43" s="70"/>
      <c r="N43" s="70"/>
      <c r="O43" s="70"/>
    </row>
    <row r="44" spans="2:18" x14ac:dyDescent="0.25">
      <c r="B44" s="17" t="s">
        <v>44</v>
      </c>
      <c r="C44" s="69">
        <f t="shared" ref="C44:F44" si="0">+SUM(C38:C43)</f>
        <v>0</v>
      </c>
      <c r="D44" s="69">
        <f t="shared" si="0"/>
        <v>8.0663789999999995</v>
      </c>
      <c r="E44" s="69">
        <f t="shared" si="0"/>
        <v>7.302277000000001</v>
      </c>
      <c r="F44" s="69">
        <f t="shared" si="0"/>
        <v>5.5353019999999997</v>
      </c>
      <c r="G44" s="69">
        <f>+SUM(G38:G43)</f>
        <v>8.6754400000000018</v>
      </c>
      <c r="H44" s="69">
        <f>+SUM(H38:H43)</f>
        <v>10.770143999999998</v>
      </c>
      <c r="I44" s="69">
        <f>+SUM(I38:I43)</f>
        <v>11.539449000000001</v>
      </c>
      <c r="J44" s="69">
        <f>+SUM(J38:J43)</f>
        <v>11.712078</v>
      </c>
      <c r="K44" s="115"/>
      <c r="L44" s="115"/>
      <c r="M44" s="115"/>
      <c r="N44" s="115"/>
      <c r="O44" s="115"/>
    </row>
    <row r="45" spans="2:18" s="59" customFormat="1" x14ac:dyDescent="0.25">
      <c r="B45" s="60"/>
      <c r="C45" s="135"/>
      <c r="D45" s="135"/>
      <c r="E45" s="135"/>
      <c r="F45" s="135"/>
      <c r="G45" s="135"/>
      <c r="H45" s="135"/>
      <c r="I45" s="135"/>
      <c r="J45" s="135"/>
      <c r="K45" s="60"/>
      <c r="L45" s="60"/>
      <c r="M45" s="60"/>
      <c r="N45" s="60"/>
      <c r="O45" s="60"/>
    </row>
    <row r="46" spans="2:18" ht="22.5" x14ac:dyDescent="0.3">
      <c r="B46" s="16" t="s">
        <v>162</v>
      </c>
      <c r="C46" s="6">
        <v>2017</v>
      </c>
      <c r="D46" s="6">
        <v>2018</v>
      </c>
      <c r="E46" s="6">
        <v>2019</v>
      </c>
      <c r="F46" s="6">
        <v>2020</v>
      </c>
      <c r="G46" s="6">
        <v>2021</v>
      </c>
      <c r="H46" s="6">
        <v>2022</v>
      </c>
      <c r="I46" s="6">
        <v>2023</v>
      </c>
      <c r="J46" s="6">
        <v>2024</v>
      </c>
      <c r="K46" s="114"/>
      <c r="L46" s="114"/>
      <c r="M46" s="114"/>
      <c r="N46" s="114"/>
      <c r="O46" s="114"/>
    </row>
    <row r="47" spans="2:18" x14ac:dyDescent="0.25">
      <c r="B47" s="44" t="s">
        <v>163</v>
      </c>
      <c r="C47" s="96"/>
      <c r="D47" s="65">
        <v>2.0497610000000002</v>
      </c>
      <c r="E47" s="65">
        <v>3.1547960000000002</v>
      </c>
      <c r="F47" s="65">
        <v>2.0164870000000001</v>
      </c>
      <c r="G47" s="65">
        <v>2.6049280000000001</v>
      </c>
      <c r="H47" s="65">
        <v>2.861402</v>
      </c>
      <c r="I47" s="65">
        <v>4.1659259999999998</v>
      </c>
      <c r="J47" s="65">
        <v>4.1740139999999997</v>
      </c>
      <c r="K47" s="70"/>
      <c r="L47" s="70"/>
      <c r="M47" s="70"/>
      <c r="N47" s="70"/>
      <c r="O47" s="70"/>
    </row>
    <row r="48" spans="2:18" x14ac:dyDescent="0.25">
      <c r="B48" s="44" t="s">
        <v>164</v>
      </c>
      <c r="C48" s="96"/>
      <c r="D48" s="65">
        <v>1.973557</v>
      </c>
      <c r="E48" s="65">
        <v>1.300932</v>
      </c>
      <c r="F48" s="65">
        <v>0.98877300000000001</v>
      </c>
      <c r="G48" s="65">
        <v>1.5650219999999999</v>
      </c>
      <c r="H48" s="65">
        <v>1.847936</v>
      </c>
      <c r="I48" s="65">
        <v>1.8915919999999999</v>
      </c>
      <c r="J48" s="65">
        <v>1.516052</v>
      </c>
      <c r="K48" s="70"/>
      <c r="L48" s="70"/>
      <c r="M48" s="70"/>
      <c r="N48" s="70"/>
      <c r="O48" s="70"/>
    </row>
    <row r="49" spans="2:16" x14ac:dyDescent="0.25">
      <c r="B49" s="44" t="s">
        <v>180</v>
      </c>
      <c r="C49" s="96"/>
      <c r="D49" s="65">
        <v>1.2419720000000001</v>
      </c>
      <c r="E49" s="65">
        <v>0.62784099999999998</v>
      </c>
      <c r="F49" s="65">
        <v>0.67865200000000003</v>
      </c>
      <c r="G49" s="65">
        <v>1.096279</v>
      </c>
      <c r="H49" s="65">
        <v>1.673886</v>
      </c>
      <c r="I49" s="65">
        <v>1.201449</v>
      </c>
      <c r="J49" s="65">
        <v>2.0645859999999998</v>
      </c>
      <c r="K49" s="70"/>
      <c r="L49" s="70"/>
      <c r="M49" s="70"/>
      <c r="N49" s="70"/>
      <c r="O49" s="70"/>
    </row>
    <row r="50" spans="2:16" x14ac:dyDescent="0.25">
      <c r="B50" s="44" t="s">
        <v>165</v>
      </c>
      <c r="C50" s="96"/>
      <c r="D50" s="65">
        <v>1.103777</v>
      </c>
      <c r="E50" s="65">
        <v>0.41340900000000003</v>
      </c>
      <c r="F50" s="65">
        <v>0.387461</v>
      </c>
      <c r="G50" s="65">
        <v>0.76963899999999996</v>
      </c>
      <c r="H50" s="65">
        <v>1.061437</v>
      </c>
      <c r="I50" s="65">
        <v>1.199287</v>
      </c>
      <c r="J50" s="65">
        <v>0.89955799999999997</v>
      </c>
      <c r="K50" s="70"/>
      <c r="L50" s="70"/>
      <c r="M50" s="70"/>
      <c r="N50" s="70"/>
      <c r="O50" s="70"/>
    </row>
    <row r="51" spans="2:16" x14ac:dyDescent="0.25">
      <c r="B51" s="44" t="s">
        <v>166</v>
      </c>
      <c r="C51" s="96"/>
      <c r="D51" s="65">
        <v>0.47186600000000001</v>
      </c>
      <c r="E51" s="65">
        <v>0.41359299999999999</v>
      </c>
      <c r="F51" s="65">
        <v>0.331847</v>
      </c>
      <c r="G51" s="65">
        <v>0.76203399999999999</v>
      </c>
      <c r="H51" s="65">
        <v>0.95545100000000005</v>
      </c>
      <c r="I51" s="65">
        <v>0.679813</v>
      </c>
      <c r="J51" s="65">
        <v>0.52851099999999995</v>
      </c>
      <c r="K51" s="70"/>
      <c r="L51" s="70"/>
      <c r="M51" s="70"/>
      <c r="N51" s="70"/>
      <c r="O51" s="70"/>
    </row>
    <row r="52" spans="2:16" x14ac:dyDescent="0.25">
      <c r="B52" s="44" t="s">
        <v>167</v>
      </c>
      <c r="C52" s="96"/>
      <c r="D52" s="65">
        <v>0.16450400000000001</v>
      </c>
      <c r="E52" s="65">
        <v>0.62240200000000001</v>
      </c>
      <c r="F52" s="65">
        <v>0.26102599999999998</v>
      </c>
      <c r="G52" s="65">
        <v>0.56995600000000002</v>
      </c>
      <c r="H52" s="65">
        <v>0.691492</v>
      </c>
      <c r="I52" s="65">
        <v>0.56855</v>
      </c>
      <c r="J52" s="65">
        <v>0.22389100000000001</v>
      </c>
      <c r="K52" s="70"/>
      <c r="L52" s="70"/>
      <c r="M52" s="70"/>
      <c r="N52" s="70"/>
      <c r="O52" s="70"/>
    </row>
    <row r="53" spans="2:16" x14ac:dyDescent="0.25">
      <c r="B53" s="44" t="s">
        <v>168</v>
      </c>
      <c r="C53" s="96"/>
      <c r="D53" s="65">
        <v>0.290933</v>
      </c>
      <c r="E53" s="65">
        <v>0.17702599999999999</v>
      </c>
      <c r="F53" s="65">
        <v>0.20850299999999999</v>
      </c>
      <c r="G53" s="65">
        <v>0.550539</v>
      </c>
      <c r="H53" s="65">
        <v>0.46512100000000001</v>
      </c>
      <c r="I53" s="65">
        <v>0.70655199999999996</v>
      </c>
      <c r="J53" s="65">
        <v>0.82871899999999998</v>
      </c>
      <c r="K53" s="70"/>
      <c r="L53" s="70"/>
      <c r="M53" s="70"/>
      <c r="N53" s="70"/>
      <c r="O53" s="70"/>
    </row>
    <row r="54" spans="2:16" x14ac:dyDescent="0.25">
      <c r="B54" s="44" t="s">
        <v>169</v>
      </c>
      <c r="C54" s="96"/>
      <c r="D54" s="65">
        <v>8.8774000000000006E-2</v>
      </c>
      <c r="E54" s="65">
        <v>0.231096</v>
      </c>
      <c r="F54" s="65">
        <v>0.177784</v>
      </c>
      <c r="G54" s="65">
        <v>0.33230999999999999</v>
      </c>
      <c r="H54" s="65">
        <v>0.26374700000000001</v>
      </c>
      <c r="I54" s="65">
        <v>0.322878</v>
      </c>
      <c r="J54" s="65">
        <v>0.324183</v>
      </c>
      <c r="K54" s="70"/>
      <c r="L54" s="70"/>
      <c r="M54" s="70"/>
      <c r="N54" s="70"/>
      <c r="O54" s="70"/>
      <c r="P54" s="70"/>
    </row>
    <row r="55" spans="2:16" x14ac:dyDescent="0.25">
      <c r="B55" s="44" t="s">
        <v>170</v>
      </c>
      <c r="C55" s="96"/>
      <c r="D55" s="65">
        <v>0.60297000000000001</v>
      </c>
      <c r="E55" s="65">
        <v>0.17310700000000001</v>
      </c>
      <c r="F55" s="65">
        <v>0.30130200000000001</v>
      </c>
      <c r="G55" s="65">
        <v>0.23442099999999999</v>
      </c>
      <c r="H55" s="65">
        <v>0.70803099999999997</v>
      </c>
      <c r="I55" s="65">
        <v>0.56976099999999996</v>
      </c>
      <c r="J55" s="65">
        <v>1.097372</v>
      </c>
      <c r="K55" s="70"/>
      <c r="L55" s="70"/>
      <c r="M55" s="70"/>
      <c r="N55" s="70"/>
      <c r="O55" s="70"/>
      <c r="P55" s="70"/>
    </row>
    <row r="56" spans="2:16" x14ac:dyDescent="0.25">
      <c r="B56" s="44" t="s">
        <v>171</v>
      </c>
      <c r="C56" s="96"/>
      <c r="D56" s="65">
        <v>2.9970000000000001E-3</v>
      </c>
      <c r="E56" s="65">
        <v>0.17958499999999999</v>
      </c>
      <c r="F56" s="65">
        <v>0.172481</v>
      </c>
      <c r="G56" s="65">
        <v>0.17993400000000001</v>
      </c>
      <c r="H56" s="65">
        <v>0.234346</v>
      </c>
      <c r="I56" s="65">
        <v>0.20980799999999999</v>
      </c>
      <c r="J56" s="65">
        <v>5.5192999999999999E-2</v>
      </c>
      <c r="K56" s="70"/>
      <c r="L56" s="70"/>
      <c r="M56" s="70"/>
      <c r="N56" s="70"/>
      <c r="O56" s="70"/>
      <c r="P56" s="70"/>
    </row>
    <row r="57" spans="2:16" x14ac:dyDescent="0.25">
      <c r="B57" s="44" t="s">
        <v>172</v>
      </c>
      <c r="C57" s="69"/>
      <c r="D57" s="65">
        <v>7.5268000000000002E-2</v>
      </c>
      <c r="E57" s="65">
        <v>8.4899999999999993E-3</v>
      </c>
      <c r="F57" s="65">
        <v>1.0985999999999999E-2</v>
      </c>
      <c r="G57" s="65">
        <v>1.0378E-2</v>
      </c>
      <c r="H57" s="65">
        <v>7.2960000000000004E-3</v>
      </c>
      <c r="I57" s="65">
        <v>2.3834000000000001E-2</v>
      </c>
      <c r="J57" s="65">
        <v>0</v>
      </c>
      <c r="K57" s="115"/>
      <c r="L57" s="115"/>
      <c r="M57" s="115"/>
      <c r="N57" s="115"/>
      <c r="O57" s="115"/>
    </row>
    <row r="58" spans="2:16" x14ac:dyDescent="0.25">
      <c r="B58" s="17" t="s">
        <v>44</v>
      </c>
      <c r="C58" s="69">
        <f t="shared" ref="C58:H58" si="1">SUM(C47:C57)</f>
        <v>0</v>
      </c>
      <c r="D58" s="69">
        <f t="shared" si="1"/>
        <v>8.0663789999999995</v>
      </c>
      <c r="E58" s="69">
        <f t="shared" ref="E58" si="2">SUM(E47:E57)</f>
        <v>7.3022770000000001</v>
      </c>
      <c r="F58" s="69">
        <f t="shared" si="1"/>
        <v>5.5353020000000006</v>
      </c>
      <c r="G58" s="69">
        <f t="shared" si="1"/>
        <v>8.6754399999999983</v>
      </c>
      <c r="H58" s="69">
        <f t="shared" si="1"/>
        <v>10.770145000000001</v>
      </c>
      <c r="I58" s="69">
        <f>SUM(I47:I57)</f>
        <v>11.53945</v>
      </c>
      <c r="J58" s="69">
        <f>SUM(J47:J57)</f>
        <v>11.712078999999999</v>
      </c>
      <c r="K58" s="115"/>
      <c r="L58" s="115"/>
      <c r="M58" s="115"/>
      <c r="N58" s="115"/>
      <c r="O58" s="115"/>
    </row>
    <row r="59" spans="2:16" s="59" customFormat="1" x14ac:dyDescent="0.25">
      <c r="B59" s="60"/>
      <c r="C59" s="135"/>
      <c r="D59" s="135"/>
      <c r="E59" s="135"/>
      <c r="F59" s="135"/>
      <c r="G59" s="135"/>
      <c r="H59" s="135"/>
      <c r="I59" s="135"/>
      <c r="J59" s="135"/>
      <c r="K59" s="60"/>
      <c r="L59" s="60"/>
      <c r="M59" s="60"/>
      <c r="N59" s="60"/>
      <c r="O59" s="60"/>
    </row>
    <row r="60" spans="2:16" s="59" customFormat="1" ht="22.5" x14ac:dyDescent="0.3">
      <c r="C60" s="6"/>
      <c r="D60" s="154"/>
      <c r="E60" s="154"/>
      <c r="F60" s="154"/>
      <c r="G60" s="154"/>
      <c r="H60" s="154"/>
      <c r="I60" s="154"/>
      <c r="J60" s="16" t="s">
        <v>184</v>
      </c>
      <c r="K60" s="5" t="s">
        <v>38</v>
      </c>
      <c r="L60" s="5" t="s">
        <v>47</v>
      </c>
      <c r="M60" s="5" t="s">
        <v>54</v>
      </c>
      <c r="N60" s="5" t="s">
        <v>87</v>
      </c>
      <c r="O60" s="5" t="s">
        <v>88</v>
      </c>
      <c r="P60" s="5" t="s">
        <v>183</v>
      </c>
    </row>
    <row r="61" spans="2:16" s="59" customFormat="1" x14ac:dyDescent="0.25">
      <c r="C61" s="6"/>
      <c r="D61" s="70"/>
      <c r="E61" s="70"/>
      <c r="F61" s="70"/>
      <c r="G61" s="70"/>
      <c r="H61" s="70"/>
      <c r="I61" s="70"/>
      <c r="J61" s="44" t="s">
        <v>186</v>
      </c>
      <c r="K61" s="78">
        <v>850</v>
      </c>
      <c r="L61" s="78">
        <f>ROUNDUP(K61*(1+(($P$61/$K$61)^(1/5)-1)),0)</f>
        <v>1063</v>
      </c>
      <c r="M61" s="78">
        <f t="shared" ref="M61:O61" si="3">ROUNDUP(L61*(1+(($P$61/$K$61)^(1/5)-1)),0)</f>
        <v>1330</v>
      </c>
      <c r="N61" s="78">
        <f t="shared" si="3"/>
        <v>1664</v>
      </c>
      <c r="O61" s="78">
        <f t="shared" si="3"/>
        <v>2081</v>
      </c>
      <c r="P61" s="78">
        <v>2600</v>
      </c>
    </row>
    <row r="62" spans="2:16" s="59" customFormat="1" x14ac:dyDescent="0.25">
      <c r="C62" s="6"/>
      <c r="D62" s="70"/>
      <c r="E62" s="70"/>
      <c r="F62" s="70"/>
      <c r="G62" s="70"/>
      <c r="H62" s="70"/>
      <c r="I62" s="70"/>
      <c r="J62" s="44" t="s">
        <v>185</v>
      </c>
      <c r="K62" s="78">
        <v>500</v>
      </c>
      <c r="L62" s="78">
        <f>ROUNDUP(K62*(1+(($P$62/$K$62)^(1/5)-1)),0)</f>
        <v>660</v>
      </c>
      <c r="M62" s="78">
        <f t="shared" ref="M62:O62" si="4">ROUNDUP(L62*(1+(($P$62/$K$62)^(1/5)-1)),0)</f>
        <v>871</v>
      </c>
      <c r="N62" s="78">
        <f t="shared" si="4"/>
        <v>1150</v>
      </c>
      <c r="O62" s="78">
        <f t="shared" si="4"/>
        <v>1518</v>
      </c>
      <c r="P62" s="78">
        <v>2000</v>
      </c>
    </row>
    <row r="63" spans="2:16" s="59" customFormat="1" x14ac:dyDescent="0.25">
      <c r="C63" s="6"/>
      <c r="D63" s="70"/>
      <c r="E63" s="70"/>
      <c r="F63" s="70"/>
      <c r="G63" s="70"/>
      <c r="H63" s="70"/>
      <c r="I63" s="70"/>
      <c r="J63" s="17" t="s">
        <v>191</v>
      </c>
      <c r="K63" s="148">
        <f>+SUM(K61:K62)</f>
        <v>1350</v>
      </c>
      <c r="L63" s="148">
        <f t="shared" ref="L63:P63" si="5">+SUM(L61:L62)</f>
        <v>1723</v>
      </c>
      <c r="M63" s="148">
        <f t="shared" si="5"/>
        <v>2201</v>
      </c>
      <c r="N63" s="148">
        <f t="shared" si="5"/>
        <v>2814</v>
      </c>
      <c r="O63" s="148">
        <f t="shared" si="5"/>
        <v>3599</v>
      </c>
      <c r="P63" s="148">
        <f t="shared" si="5"/>
        <v>4600</v>
      </c>
    </row>
    <row r="64" spans="2:16" s="59" customFormat="1" x14ac:dyDescent="0.25">
      <c r="C64" s="6"/>
      <c r="D64" s="70"/>
      <c r="E64" s="70"/>
      <c r="F64" s="70"/>
      <c r="G64" s="70"/>
      <c r="H64" s="70"/>
      <c r="I64" s="70"/>
      <c r="J64" s="44" t="s">
        <v>189</v>
      </c>
      <c r="K64" s="78">
        <f>+P64/1.015^5</f>
        <v>11603.2540675705</v>
      </c>
      <c r="L64" s="78">
        <f>+K64*1.015</f>
        <v>11777.302878584056</v>
      </c>
      <c r="M64" s="78">
        <f t="shared" ref="M64:O64" si="6">+L64*1.015</f>
        <v>11953.962421762815</v>
      </c>
      <c r="N64" s="78">
        <f t="shared" si="6"/>
        <v>12133.271858089256</v>
      </c>
      <c r="O64" s="78">
        <f t="shared" si="6"/>
        <v>12315.270935960594</v>
      </c>
      <c r="P64" s="78">
        <v>12500</v>
      </c>
    </row>
    <row r="65" spans="2:16" s="59" customFormat="1" x14ac:dyDescent="0.25">
      <c r="C65" s="6"/>
      <c r="D65" s="70"/>
      <c r="E65" s="70"/>
      <c r="F65" s="70"/>
      <c r="G65" s="70"/>
      <c r="H65" s="70"/>
      <c r="I65" s="70"/>
      <c r="J65" s="44" t="s">
        <v>190</v>
      </c>
      <c r="K65" s="78">
        <f>+P65/1.015^5</f>
        <v>6683.4743429206083</v>
      </c>
      <c r="L65" s="78">
        <f>+K65*1.015</f>
        <v>6783.7264580644169</v>
      </c>
      <c r="M65" s="78">
        <f t="shared" ref="M65:O65" si="7">+L65*1.015</f>
        <v>6885.4823549353823</v>
      </c>
      <c r="N65" s="78">
        <f t="shared" si="7"/>
        <v>6988.7645902594122</v>
      </c>
      <c r="O65" s="78">
        <f t="shared" si="7"/>
        <v>7093.5960591133025</v>
      </c>
      <c r="P65" s="78">
        <v>7200</v>
      </c>
    </row>
    <row r="66" spans="2:16" s="59" customFormat="1" x14ac:dyDescent="0.25">
      <c r="C66" s="135"/>
      <c r="D66" s="70"/>
      <c r="E66" s="70"/>
      <c r="F66" s="70"/>
      <c r="G66" s="70"/>
      <c r="H66" s="70"/>
      <c r="I66" s="70"/>
      <c r="J66" s="44" t="s">
        <v>187</v>
      </c>
      <c r="K66" s="78">
        <f t="shared" ref="K66:O66" si="8">+K61*K64/10^6</f>
        <v>9.8627659574349256</v>
      </c>
      <c r="L66" s="78">
        <f t="shared" si="8"/>
        <v>12.519272959934851</v>
      </c>
      <c r="M66" s="78">
        <f t="shared" si="8"/>
        <v>15.898770020944545</v>
      </c>
      <c r="N66" s="78">
        <f t="shared" si="8"/>
        <v>20.189764371860523</v>
      </c>
      <c r="O66" s="78">
        <f t="shared" si="8"/>
        <v>25.628078817733996</v>
      </c>
      <c r="P66" s="78">
        <f>+P61*P64/10^6</f>
        <v>32.5</v>
      </c>
    </row>
    <row r="67" spans="2:16" s="59" customFormat="1" x14ac:dyDescent="0.25">
      <c r="C67" s="135"/>
      <c r="D67" s="70"/>
      <c r="E67" s="70"/>
      <c r="F67" s="70"/>
      <c r="G67" s="70"/>
      <c r="H67" s="70"/>
      <c r="I67" s="70"/>
      <c r="J67" s="44" t="s">
        <v>188</v>
      </c>
      <c r="K67" s="78">
        <f t="shared" ref="K67:O67" si="9">+K62*K65/10^6</f>
        <v>3.3417371714603039</v>
      </c>
      <c r="L67" s="78">
        <f t="shared" si="9"/>
        <v>4.4772594623225155</v>
      </c>
      <c r="M67" s="78">
        <f t="shared" si="9"/>
        <v>5.9972551311487186</v>
      </c>
      <c r="N67" s="78">
        <f t="shared" si="9"/>
        <v>8.0370792787983234</v>
      </c>
      <c r="O67" s="78">
        <f t="shared" si="9"/>
        <v>10.768078817733993</v>
      </c>
      <c r="P67" s="78">
        <f>+P62*P65/10^6</f>
        <v>14.4</v>
      </c>
    </row>
    <row r="68" spans="2:16" s="59" customFormat="1" x14ac:dyDescent="0.25">
      <c r="C68" s="69">
        <f t="shared" ref="C68" si="10">SUM(C52:C67)</f>
        <v>0</v>
      </c>
      <c r="D68" s="115"/>
      <c r="E68" s="115"/>
      <c r="F68" s="115"/>
      <c r="G68" s="115"/>
      <c r="H68" s="115"/>
      <c r="I68" s="115"/>
      <c r="J68" s="17" t="s">
        <v>44</v>
      </c>
      <c r="K68" s="74">
        <f>+SUM(K66:K67)</f>
        <v>13.204503128895229</v>
      </c>
      <c r="L68" s="74">
        <f t="shared" ref="L68:P68" si="11">+SUM(L66:L67)</f>
        <v>16.996532422257367</v>
      </c>
      <c r="M68" s="74">
        <f t="shared" si="11"/>
        <v>21.896025152093262</v>
      </c>
      <c r="N68" s="74">
        <f t="shared" si="11"/>
        <v>28.226843650658846</v>
      </c>
      <c r="O68" s="74">
        <f t="shared" si="11"/>
        <v>36.396157635467986</v>
      </c>
      <c r="P68" s="74">
        <f t="shared" si="11"/>
        <v>46.9</v>
      </c>
    </row>
    <row r="69" spans="2:16" s="59" customFormat="1" x14ac:dyDescent="0.25">
      <c r="B69" s="60"/>
      <c r="C69" s="135"/>
      <c r="D69" s="135"/>
      <c r="E69" s="135"/>
      <c r="F69" s="135"/>
      <c r="G69" s="135"/>
      <c r="H69" s="135"/>
      <c r="I69" s="135"/>
      <c r="J69" s="135"/>
      <c r="K69" s="60"/>
      <c r="L69" s="60"/>
      <c r="M69" s="60"/>
      <c r="N69" s="60"/>
      <c r="O69" s="60"/>
    </row>
    <row r="70" spans="2:16" s="3" customFormat="1" x14ac:dyDescent="0.25"/>
    <row r="71" spans="2:16" x14ac:dyDescent="0.25">
      <c r="C71" s="37"/>
      <c r="D71" s="73"/>
      <c r="K71" s="107"/>
      <c r="L71" s="107"/>
      <c r="M71" s="107"/>
      <c r="N71" s="107"/>
      <c r="O71" s="107"/>
    </row>
    <row r="72" spans="2:16" ht="30" x14ac:dyDescent="0.4">
      <c r="B72" s="22" t="s">
        <v>139</v>
      </c>
      <c r="C72" s="71"/>
      <c r="D72" s="71"/>
      <c r="E72" s="71"/>
      <c r="F72" s="71"/>
      <c r="G72" s="71"/>
      <c r="H72" s="71"/>
      <c r="I72" s="71"/>
      <c r="J72" s="71"/>
      <c r="K72" s="71"/>
      <c r="L72" s="71"/>
      <c r="M72" s="71"/>
      <c r="N72" s="71"/>
      <c r="O72" s="71"/>
      <c r="P72" s="71"/>
    </row>
    <row r="73" spans="2:16" x14ac:dyDescent="0.25">
      <c r="C73" s="81"/>
      <c r="D73" s="135"/>
      <c r="E73" s="135"/>
      <c r="F73" s="135"/>
      <c r="G73" s="135"/>
      <c r="H73" s="135"/>
      <c r="I73" s="153"/>
      <c r="J73" s="152"/>
      <c r="L73" s="107"/>
    </row>
    <row r="74" spans="2:16" ht="22.5" x14ac:dyDescent="0.3">
      <c r="B74" s="16" t="s">
        <v>39</v>
      </c>
      <c r="C74" s="6">
        <v>2017</v>
      </c>
      <c r="D74" s="6">
        <v>2018</v>
      </c>
      <c r="E74" s="5">
        <v>2019</v>
      </c>
      <c r="F74" s="5">
        <v>2020</v>
      </c>
      <c r="G74" s="5">
        <v>2021</v>
      </c>
      <c r="H74" s="5">
        <v>2022</v>
      </c>
      <c r="I74" s="6">
        <v>2023</v>
      </c>
      <c r="J74" s="6">
        <v>2024</v>
      </c>
      <c r="K74" s="5" t="s">
        <v>38</v>
      </c>
      <c r="L74" s="5" t="s">
        <v>47</v>
      </c>
      <c r="M74" s="5" t="s">
        <v>54</v>
      </c>
      <c r="N74" s="5" t="s">
        <v>87</v>
      </c>
      <c r="O74" s="5" t="s">
        <v>88</v>
      </c>
      <c r="P74" s="5" t="s">
        <v>183</v>
      </c>
    </row>
    <row r="75" spans="2:16" ht="18" x14ac:dyDescent="0.25">
      <c r="B75" s="18" t="s">
        <v>57</v>
      </c>
      <c r="C75" s="69"/>
      <c r="D75" s="69">
        <v>8.0663789999999995</v>
      </c>
      <c r="E75" s="69">
        <v>7.3022770000000001</v>
      </c>
      <c r="F75" s="69">
        <v>5.5353019999999997</v>
      </c>
      <c r="G75" s="69">
        <v>8.67544</v>
      </c>
      <c r="H75" s="69">
        <v>10.770142999999999</v>
      </c>
      <c r="I75" s="69">
        <v>11.539448999999999</v>
      </c>
      <c r="J75" s="69">
        <v>11.712078</v>
      </c>
      <c r="K75" s="74">
        <f>+K68</f>
        <v>13.204503128895229</v>
      </c>
      <c r="L75" s="74">
        <f t="shared" ref="L75:P75" si="12">+L68</f>
        <v>16.996532422257367</v>
      </c>
      <c r="M75" s="74">
        <f t="shared" si="12"/>
        <v>21.896025152093262</v>
      </c>
      <c r="N75" s="74">
        <f t="shared" si="12"/>
        <v>28.226843650658846</v>
      </c>
      <c r="O75" s="74">
        <f t="shared" si="12"/>
        <v>36.396157635467986</v>
      </c>
      <c r="P75" s="74">
        <f t="shared" si="12"/>
        <v>46.9</v>
      </c>
    </row>
    <row r="76" spans="2:16" x14ac:dyDescent="0.25">
      <c r="B76" s="15"/>
      <c r="C76" s="80"/>
      <c r="D76" s="80"/>
      <c r="E76" s="80"/>
      <c r="F76" s="80"/>
      <c r="G76" s="80"/>
      <c r="H76" s="80"/>
      <c r="I76" s="80"/>
      <c r="J76" s="80"/>
      <c r="K76" s="53"/>
      <c r="L76" s="53"/>
      <c r="M76" s="53"/>
      <c r="N76" s="53"/>
      <c r="O76" s="53"/>
      <c r="P76" s="53"/>
    </row>
    <row r="77" spans="2:16" x14ac:dyDescent="0.25">
      <c r="B77" s="48" t="s">
        <v>150</v>
      </c>
      <c r="C77" s="65"/>
      <c r="D77" s="65">
        <v>-0.22247800000000001</v>
      </c>
      <c r="E77" s="65">
        <v>-0.11551</v>
      </c>
      <c r="F77" s="65">
        <v>-0.22941400000000001</v>
      </c>
      <c r="G77" s="65">
        <v>-0.114666</v>
      </c>
      <c r="H77" s="65">
        <v>-0.21467800000000001</v>
      </c>
      <c r="I77" s="65">
        <v>-0.110101</v>
      </c>
      <c r="J77" s="65">
        <v>-8.4850999999999996E-2</v>
      </c>
      <c r="K77" s="78">
        <f>+$J$77/$J$75*K75</f>
        <v>-9.5663237129217302E-2</v>
      </c>
      <c r="L77" s="78">
        <f t="shared" ref="L77:P77" si="13">+$J$77/$J$75*L75</f>
        <v>-0.12313551639264696</v>
      </c>
      <c r="M77" s="78">
        <f t="shared" si="13"/>
        <v>-0.15863108409799401</v>
      </c>
      <c r="N77" s="78">
        <f t="shared" si="13"/>
        <v>-0.2044962397451634</v>
      </c>
      <c r="O77" s="78">
        <f t="shared" si="13"/>
        <v>-0.26368082346506694</v>
      </c>
      <c r="P77" s="78">
        <f t="shared" si="13"/>
        <v>-0.33977846629778252</v>
      </c>
    </row>
    <row r="78" spans="2:16" x14ac:dyDescent="0.25">
      <c r="B78" s="15" t="s">
        <v>103</v>
      </c>
      <c r="C78" s="65"/>
      <c r="D78" s="65">
        <v>-4.1118069999999998</v>
      </c>
      <c r="E78" s="65">
        <v>-4.3497060000000003</v>
      </c>
      <c r="F78" s="65">
        <v>-4.2535489999999996</v>
      </c>
      <c r="G78" s="65">
        <v>-4.8043189999999996</v>
      </c>
      <c r="H78" s="65">
        <v>-6.4933670000000001</v>
      </c>
      <c r="I78" s="65">
        <v>-7.8740629999999996</v>
      </c>
      <c r="J78" s="65">
        <v>-7.7070189999999998</v>
      </c>
      <c r="K78" s="78">
        <f>-67%*K75</f>
        <v>-8.8470170963598047</v>
      </c>
      <c r="L78" s="78">
        <f>-59%*L75</f>
        <v>-10.027954129131846</v>
      </c>
      <c r="M78" s="78">
        <f>-57%*M75</f>
        <v>-12.480734336693159</v>
      </c>
      <c r="N78" s="78">
        <f>-55%*N75</f>
        <v>-15.524764007862366</v>
      </c>
      <c r="O78" s="78">
        <f>-54%*O75</f>
        <v>-19.653925123152714</v>
      </c>
      <c r="P78" s="78">
        <f>-53%*P75</f>
        <v>-24.856999999999999</v>
      </c>
    </row>
    <row r="79" spans="2:16" x14ac:dyDescent="0.25">
      <c r="B79" s="15" t="s">
        <v>151</v>
      </c>
      <c r="C79" s="65"/>
      <c r="D79" s="65">
        <f>0.015089+0.179884</f>
        <v>0.19497299999999998</v>
      </c>
      <c r="E79" s="65">
        <f>0.392789+0.019407</f>
        <v>0.41219600000000001</v>
      </c>
      <c r="F79" s="65">
        <f>0.251265+0.020872</f>
        <v>0.27213700000000002</v>
      </c>
      <c r="G79" s="65">
        <f>0.197027+0.034427</f>
        <v>0.23145399999999999</v>
      </c>
      <c r="H79" s="65">
        <f>0.260663+0.052736</f>
        <v>0.31339899999999998</v>
      </c>
      <c r="I79" s="65">
        <f>0.521463+0.070713</f>
        <v>0.59217600000000004</v>
      </c>
      <c r="J79" s="65">
        <f>0.315483+0.075858</f>
        <v>0.39134099999999999</v>
      </c>
      <c r="K79" s="78"/>
      <c r="L79" s="78"/>
      <c r="M79" s="78"/>
      <c r="N79" s="78"/>
      <c r="O79" s="78"/>
      <c r="P79" s="78"/>
    </row>
    <row r="80" spans="2:16" x14ac:dyDescent="0.25">
      <c r="B80" s="15" t="s">
        <v>90</v>
      </c>
      <c r="C80" s="65"/>
      <c r="D80" s="65">
        <f>-2.508441+0.007547</f>
        <v>-2.5008939999999997</v>
      </c>
      <c r="E80" s="65">
        <f>-0.036899-2.695701</f>
        <v>-2.7326000000000001</v>
      </c>
      <c r="F80" s="65">
        <f>-1.931144+0.002817</f>
        <v>-1.9283269999999999</v>
      </c>
      <c r="G80" s="65">
        <f>-0.001363-2.071399</f>
        <v>-2.072762</v>
      </c>
      <c r="H80" s="65">
        <f>-2.350378-0.082053</f>
        <v>-2.4324310000000002</v>
      </c>
      <c r="I80" s="65">
        <f>-3.288169-0.050134</f>
        <v>-3.3383029999999998</v>
      </c>
      <c r="J80" s="65">
        <f>-2.843553-0.064015-0.033449</f>
        <v>-2.941017</v>
      </c>
      <c r="K80" s="78">
        <f t="shared" ref="K80:P80" si="14">-13.16%*K75</f>
        <v>-1.737712611762612</v>
      </c>
      <c r="L80" s="78">
        <f t="shared" si="14"/>
        <v>-2.2367436667690694</v>
      </c>
      <c r="M80" s="78">
        <f t="shared" si="14"/>
        <v>-2.8815169100154732</v>
      </c>
      <c r="N80" s="78">
        <f t="shared" si="14"/>
        <v>-3.7146526244267042</v>
      </c>
      <c r="O80" s="78">
        <f t="shared" si="14"/>
        <v>-4.7897343448275871</v>
      </c>
      <c r="P80" s="78">
        <f t="shared" si="14"/>
        <v>-6.17204</v>
      </c>
    </row>
    <row r="81" spans="2:16" x14ac:dyDescent="0.25">
      <c r="B81" s="15" t="s">
        <v>153</v>
      </c>
      <c r="C81" s="65"/>
      <c r="D81" s="65">
        <v>0</v>
      </c>
      <c r="E81" s="65">
        <v>-6.7881999999999998E-2</v>
      </c>
      <c r="F81" s="65">
        <v>-7.6657000000000003E-2</v>
      </c>
      <c r="G81" s="65">
        <v>0</v>
      </c>
      <c r="H81" s="65">
        <v>0</v>
      </c>
      <c r="I81" s="65">
        <v>0</v>
      </c>
      <c r="J81" s="65">
        <v>-6.0981E-2</v>
      </c>
      <c r="K81" s="78"/>
      <c r="L81" s="78"/>
      <c r="M81" s="78"/>
      <c r="N81" s="78"/>
      <c r="O81" s="78"/>
      <c r="P81" s="78"/>
    </row>
    <row r="82" spans="2:16" x14ac:dyDescent="0.25">
      <c r="B82" s="15" t="s">
        <v>181</v>
      </c>
      <c r="C82" s="65"/>
      <c r="D82" s="65">
        <v>4.8259000000000003E-2</v>
      </c>
      <c r="E82" s="65">
        <v>5.5044999999999997E-2</v>
      </c>
      <c r="F82" s="65">
        <v>0</v>
      </c>
      <c r="G82" s="65">
        <v>0</v>
      </c>
      <c r="H82" s="65">
        <v>0</v>
      </c>
      <c r="I82" s="65">
        <v>0</v>
      </c>
      <c r="J82" s="65">
        <v>0</v>
      </c>
      <c r="K82" s="78"/>
      <c r="L82" s="78"/>
      <c r="M82" s="78"/>
      <c r="N82" s="78"/>
      <c r="O82" s="78"/>
      <c r="P82" s="78"/>
    </row>
    <row r="83" spans="2:16" x14ac:dyDescent="0.25">
      <c r="B83" s="15" t="s">
        <v>152</v>
      </c>
      <c r="C83" s="65"/>
      <c r="D83" s="65">
        <v>5.4289999999999998E-3</v>
      </c>
      <c r="E83" s="65">
        <v>0</v>
      </c>
      <c r="F83" s="65">
        <v>0</v>
      </c>
      <c r="G83" s="65">
        <v>3.8785E-2</v>
      </c>
      <c r="H83" s="65">
        <v>3.8785E-2</v>
      </c>
      <c r="I83" s="65">
        <v>3.8785E-2</v>
      </c>
      <c r="J83" s="65">
        <v>3.8785E-2</v>
      </c>
      <c r="K83" s="78"/>
      <c r="L83" s="78"/>
      <c r="M83" s="78"/>
      <c r="N83" s="78"/>
      <c r="O83" s="78"/>
      <c r="P83" s="78"/>
    </row>
    <row r="84" spans="2:16" x14ac:dyDescent="0.25">
      <c r="B84" s="15"/>
      <c r="C84" s="68"/>
      <c r="D84" s="68"/>
      <c r="E84" s="68"/>
      <c r="F84" s="68"/>
      <c r="G84" s="68"/>
      <c r="H84" s="65"/>
      <c r="I84" s="68"/>
      <c r="J84" s="68"/>
      <c r="K84" s="63"/>
      <c r="L84" s="63"/>
      <c r="M84" s="63"/>
      <c r="N84" s="63"/>
      <c r="O84" s="63"/>
      <c r="P84" s="63"/>
    </row>
    <row r="85" spans="2:16" ht="18" x14ac:dyDescent="0.25">
      <c r="B85" s="18" t="s">
        <v>202</v>
      </c>
      <c r="C85" s="68"/>
      <c r="D85" s="67">
        <f>+D87-D81+0.034882</f>
        <v>1.5147430000000004</v>
      </c>
      <c r="E85" s="67">
        <f>+E87-E81+0.055745</f>
        <v>0.62744699999999909</v>
      </c>
      <c r="F85" s="67">
        <f>+F87-F81+0.03056</f>
        <v>-0.57329099999999988</v>
      </c>
      <c r="G85" s="67">
        <f>+G87-G81+G171</f>
        <v>2.0315880000000006</v>
      </c>
      <c r="H85" s="67">
        <f>+H87-H81+H171</f>
        <v>2.074257999999999</v>
      </c>
      <c r="I85" s="67">
        <f>+I87-I81+I171</f>
        <v>1.0473729999999999</v>
      </c>
      <c r="J85" s="67">
        <f>+J87-J81+0.064015</f>
        <v>1.4733319999999994</v>
      </c>
      <c r="K85" s="63"/>
      <c r="L85" s="63"/>
      <c r="M85" s="63"/>
      <c r="N85" s="63"/>
      <c r="O85" s="63"/>
      <c r="P85" s="63"/>
    </row>
    <row r="86" spans="2:16" x14ac:dyDescent="0.25">
      <c r="B86" s="15" t="s">
        <v>203</v>
      </c>
      <c r="C86" s="68"/>
      <c r="D86" s="68">
        <f>+D85/D75</f>
        <v>0.18778475447285584</v>
      </c>
      <c r="E86" s="68">
        <f t="shared" ref="E86:J86" si="15">+E85/E75</f>
        <v>8.592484234711982E-2</v>
      </c>
      <c r="F86" s="68">
        <f t="shared" si="15"/>
        <v>-0.10356995878454327</v>
      </c>
      <c r="G86" s="68">
        <f t="shared" si="15"/>
        <v>0.23417694088138477</v>
      </c>
      <c r="H86" s="68">
        <f t="shared" si="15"/>
        <v>0.19259335739553313</v>
      </c>
      <c r="I86" s="68">
        <f t="shared" si="15"/>
        <v>9.0764559035704392E-2</v>
      </c>
      <c r="J86" s="68">
        <f t="shared" si="15"/>
        <v>0.12579595183706935</v>
      </c>
      <c r="K86" s="149"/>
      <c r="L86" s="149"/>
      <c r="M86" s="149"/>
      <c r="N86" s="149"/>
      <c r="O86" s="149"/>
      <c r="P86" s="149"/>
    </row>
    <row r="87" spans="2:16" ht="18" x14ac:dyDescent="0.25">
      <c r="B87" s="18" t="s">
        <v>0</v>
      </c>
      <c r="C87" s="69">
        <f t="shared" ref="C87:J87" si="16">+SUM(C75:C83)</f>
        <v>0</v>
      </c>
      <c r="D87" s="69">
        <f t="shared" si="16"/>
        <v>1.4798610000000003</v>
      </c>
      <c r="E87" s="69">
        <f t="shared" si="16"/>
        <v>0.50381999999999905</v>
      </c>
      <c r="F87" s="69">
        <f t="shared" si="16"/>
        <v>-0.68050799999999989</v>
      </c>
      <c r="G87" s="69">
        <f t="shared" si="16"/>
        <v>1.9539320000000007</v>
      </c>
      <c r="H87" s="69">
        <f t="shared" si="16"/>
        <v>1.9818509999999991</v>
      </c>
      <c r="I87" s="69">
        <f t="shared" si="16"/>
        <v>0.847943</v>
      </c>
      <c r="J87" s="69">
        <f t="shared" si="16"/>
        <v>1.3483359999999995</v>
      </c>
      <c r="K87" s="74">
        <f t="shared" ref="K87:P87" si="17">+SUM(K75:K83)</f>
        <v>2.5241101836435949</v>
      </c>
      <c r="L87" s="74">
        <f t="shared" si="17"/>
        <v>4.6086991099638048</v>
      </c>
      <c r="M87" s="74">
        <f t="shared" si="17"/>
        <v>6.3751428212866363</v>
      </c>
      <c r="N87" s="74">
        <f t="shared" si="17"/>
        <v>8.7829307786246105</v>
      </c>
      <c r="O87" s="74">
        <f t="shared" si="17"/>
        <v>11.68881734402262</v>
      </c>
      <c r="P87" s="74">
        <f t="shared" si="17"/>
        <v>15.53118153370222</v>
      </c>
    </row>
    <row r="88" spans="2:16" x14ac:dyDescent="0.25">
      <c r="B88" s="15" t="s">
        <v>64</v>
      </c>
      <c r="C88" s="95">
        <f t="shared" ref="C88:J88" si="18">IFERROR(C87/C75,0)</f>
        <v>0</v>
      </c>
      <c r="D88" s="95">
        <f t="shared" si="18"/>
        <v>0.18346038538481771</v>
      </c>
      <c r="E88" s="95">
        <f t="shared" si="18"/>
        <v>6.899491761268424E-2</v>
      </c>
      <c r="F88" s="95">
        <f t="shared" si="18"/>
        <v>-0.12293963364600521</v>
      </c>
      <c r="G88" s="95">
        <f t="shared" si="18"/>
        <v>0.22522569460453887</v>
      </c>
      <c r="H88" s="95">
        <f t="shared" si="18"/>
        <v>0.18401343417631497</v>
      </c>
      <c r="I88" s="95">
        <f t="shared" si="18"/>
        <v>7.3482104734810136E-2</v>
      </c>
      <c r="J88" s="95">
        <f t="shared" si="18"/>
        <v>0.11512355023591882</v>
      </c>
      <c r="K88" s="149">
        <f t="shared" ref="K88:P88" si="19">IFERROR(K87/K75,0)</f>
        <v>0.19115525658213672</v>
      </c>
      <c r="L88" s="149">
        <f t="shared" si="19"/>
        <v>0.27115525658213691</v>
      </c>
      <c r="M88" s="149">
        <f t="shared" si="19"/>
        <v>0.29115525658213687</v>
      </c>
      <c r="N88" s="149">
        <f t="shared" si="19"/>
        <v>0.31115525658213672</v>
      </c>
      <c r="O88" s="149">
        <f t="shared" si="19"/>
        <v>0.32115525658213684</v>
      </c>
      <c r="P88" s="149">
        <f t="shared" si="19"/>
        <v>0.3311552565821369</v>
      </c>
    </row>
    <row r="89" spans="2:16" x14ac:dyDescent="0.25">
      <c r="B89" s="15"/>
      <c r="C89" s="68"/>
      <c r="D89" s="68"/>
      <c r="E89" s="68"/>
      <c r="F89" s="68"/>
      <c r="G89" s="68"/>
      <c r="H89" s="68"/>
      <c r="I89" s="68"/>
      <c r="J89" s="68"/>
      <c r="K89" s="63"/>
      <c r="L89" s="63"/>
      <c r="M89" s="63"/>
      <c r="N89" s="63"/>
      <c r="O89" s="63"/>
      <c r="P89" s="63"/>
    </row>
    <row r="90" spans="2:16" x14ac:dyDescent="0.25">
      <c r="B90" s="15" t="s">
        <v>107</v>
      </c>
      <c r="C90" s="65"/>
      <c r="D90" s="65">
        <v>-0.80346099999999998</v>
      </c>
      <c r="E90" s="65">
        <v>-0.55664400000000003</v>
      </c>
      <c r="F90" s="65">
        <v>-0.43566500000000002</v>
      </c>
      <c r="G90" s="65">
        <v>-0.40700999999999998</v>
      </c>
      <c r="H90" s="65">
        <v>-0.48103200000000002</v>
      </c>
      <c r="I90" s="65">
        <v>-0.58359099999999997</v>
      </c>
      <c r="J90" s="65">
        <v>-0.18155199999999999</v>
      </c>
      <c r="K90" s="78">
        <f t="shared" ref="K90:P90" si="20">+K92*(J126-K193)</f>
        <v>-0.27122158453978562</v>
      </c>
      <c r="L90" s="78">
        <f t="shared" si="20"/>
        <v>-0.31826595020082399</v>
      </c>
      <c r="M90" s="78">
        <f t="shared" si="20"/>
        <v>-0.38672184642863427</v>
      </c>
      <c r="N90" s="78">
        <f t="shared" si="20"/>
        <v>-0.4809112191583535</v>
      </c>
      <c r="O90" s="78">
        <f t="shared" si="20"/>
        <v>-0.60683145290679474</v>
      </c>
      <c r="P90" s="78">
        <f t="shared" si="20"/>
        <v>-0.77233643973796784</v>
      </c>
    </row>
    <row r="91" spans="2:16" x14ac:dyDescent="0.25">
      <c r="B91" s="15" t="s">
        <v>108</v>
      </c>
      <c r="C91" s="95">
        <f t="shared" ref="C91:J91" si="21">IFERROR(-C90/C75,0)</f>
        <v>0</v>
      </c>
      <c r="D91" s="95">
        <f t="shared" si="21"/>
        <v>9.960615537653264E-2</v>
      </c>
      <c r="E91" s="95">
        <f t="shared" si="21"/>
        <v>7.6228825611518169E-2</v>
      </c>
      <c r="F91" s="95">
        <f t="shared" si="21"/>
        <v>7.8706636060688298E-2</v>
      </c>
      <c r="G91" s="95">
        <f t="shared" si="21"/>
        <v>4.6915199690159802E-2</v>
      </c>
      <c r="H91" s="95">
        <f t="shared" si="21"/>
        <v>4.4663473827599137E-2</v>
      </c>
      <c r="I91" s="95">
        <f t="shared" si="21"/>
        <v>5.0573558581523258E-2</v>
      </c>
      <c r="J91" s="95">
        <f t="shared" si="21"/>
        <v>1.5501262884348959E-2</v>
      </c>
      <c r="K91" s="83"/>
      <c r="L91" s="83"/>
      <c r="M91" s="83"/>
      <c r="N91" s="83"/>
      <c r="O91" s="83"/>
      <c r="P91" s="83"/>
    </row>
    <row r="92" spans="2:16" x14ac:dyDescent="0.25">
      <c r="B92" s="15" t="s">
        <v>192</v>
      </c>
      <c r="C92" s="68"/>
      <c r="D92" s="68"/>
      <c r="E92" s="68"/>
      <c r="F92" s="68"/>
      <c r="G92" s="68"/>
      <c r="H92" s="68"/>
      <c r="I92" s="68"/>
      <c r="J92" s="68"/>
      <c r="K92" s="63">
        <f>+$J$90/$J$126</f>
        <v>-0.25210478445313095</v>
      </c>
      <c r="L92" s="63">
        <f t="shared" ref="L92:P92" si="22">+$J$90/$J$126</f>
        <v>-0.25210478445313095</v>
      </c>
      <c r="M92" s="63">
        <f t="shared" si="22"/>
        <v>-0.25210478445313095</v>
      </c>
      <c r="N92" s="63">
        <f t="shared" si="22"/>
        <v>-0.25210478445313095</v>
      </c>
      <c r="O92" s="63">
        <f t="shared" si="22"/>
        <v>-0.25210478445313095</v>
      </c>
      <c r="P92" s="63">
        <f t="shared" si="22"/>
        <v>-0.25210478445313095</v>
      </c>
    </row>
    <row r="93" spans="2:16" ht="18" x14ac:dyDescent="0.25">
      <c r="B93" s="18" t="s">
        <v>1</v>
      </c>
      <c r="C93" s="69">
        <f t="shared" ref="C93:J93" si="23">+SUM(C87,C90:C90)</f>
        <v>0</v>
      </c>
      <c r="D93" s="69">
        <f t="shared" si="23"/>
        <v>0.67640000000000033</v>
      </c>
      <c r="E93" s="69">
        <f t="shared" si="23"/>
        <v>-5.2824000000000981E-2</v>
      </c>
      <c r="F93" s="69">
        <f t="shared" si="23"/>
        <v>-1.1161729999999999</v>
      </c>
      <c r="G93" s="69">
        <f t="shared" si="23"/>
        <v>1.5469220000000008</v>
      </c>
      <c r="H93" s="69">
        <f t="shared" si="23"/>
        <v>1.500818999999999</v>
      </c>
      <c r="I93" s="69">
        <f t="shared" si="23"/>
        <v>0.26435200000000003</v>
      </c>
      <c r="J93" s="69">
        <f t="shared" si="23"/>
        <v>1.1667839999999996</v>
      </c>
      <c r="K93" s="74">
        <f t="shared" ref="K93:P93" si="24">+SUM(K87,K90:K90)</f>
        <v>2.2528885991038092</v>
      </c>
      <c r="L93" s="74">
        <f t="shared" si="24"/>
        <v>4.2904331597629808</v>
      </c>
      <c r="M93" s="74">
        <f t="shared" si="24"/>
        <v>5.988420974858002</v>
      </c>
      <c r="N93" s="74">
        <f t="shared" si="24"/>
        <v>8.3020195594662578</v>
      </c>
      <c r="O93" s="74">
        <f t="shared" si="24"/>
        <v>11.081985891115826</v>
      </c>
      <c r="P93" s="74">
        <f t="shared" si="24"/>
        <v>14.758845093964252</v>
      </c>
    </row>
    <row r="94" spans="2:16" x14ac:dyDescent="0.25">
      <c r="B94" s="15" t="s">
        <v>2</v>
      </c>
      <c r="C94" s="40">
        <f t="shared" ref="C94:J94" si="25">IFERROR(C93/C75,0)</f>
        <v>0</v>
      </c>
      <c r="D94" s="40">
        <f t="shared" si="25"/>
        <v>8.3854230008285055E-2</v>
      </c>
      <c r="E94" s="40">
        <f t="shared" si="25"/>
        <v>-7.233907998833923E-3</v>
      </c>
      <c r="F94" s="40">
        <f t="shared" si="25"/>
        <v>-0.2016462697066935</v>
      </c>
      <c r="G94" s="40">
        <f t="shared" si="25"/>
        <v>0.17831049491437909</v>
      </c>
      <c r="H94" s="40">
        <f t="shared" si="25"/>
        <v>0.1393499603487158</v>
      </c>
      <c r="I94" s="40">
        <f t="shared" si="25"/>
        <v>2.2908546153286871E-2</v>
      </c>
      <c r="J94" s="40">
        <f t="shared" si="25"/>
        <v>9.962228735156986E-2</v>
      </c>
      <c r="K94" s="24">
        <f t="shared" ref="K94:P94" si="26">IFERROR(K93/K75,0)</f>
        <v>0.1706151740139199</v>
      </c>
      <c r="L94" s="24">
        <f t="shared" si="26"/>
        <v>0.25242991059426662</v>
      </c>
      <c r="M94" s="24">
        <f t="shared" si="26"/>
        <v>0.27349351917809195</v>
      </c>
      <c r="N94" s="24">
        <f t="shared" si="26"/>
        <v>0.29411788516681991</v>
      </c>
      <c r="O94" s="24">
        <f t="shared" si="26"/>
        <v>0.30448230283288069</v>
      </c>
      <c r="P94" s="24">
        <f t="shared" si="26"/>
        <v>0.31468752865595423</v>
      </c>
    </row>
    <row r="95" spans="2:16" x14ac:dyDescent="0.25">
      <c r="B95" s="15"/>
      <c r="C95" s="40"/>
      <c r="D95" s="40"/>
      <c r="E95" s="40"/>
      <c r="F95" s="40"/>
      <c r="G95" s="65"/>
      <c r="H95" s="65"/>
      <c r="I95" s="65"/>
      <c r="J95" s="65"/>
      <c r="K95" s="24"/>
      <c r="L95" s="24"/>
      <c r="M95" s="24"/>
      <c r="N95" s="24"/>
      <c r="O95" s="24"/>
      <c r="P95" s="24"/>
    </row>
    <row r="96" spans="2:16" ht="18" x14ac:dyDescent="0.25">
      <c r="B96" s="18" t="s">
        <v>104</v>
      </c>
      <c r="C96" s="65"/>
      <c r="D96" s="65">
        <v>-0.151088</v>
      </c>
      <c r="E96" s="65">
        <v>-0.11006100000000001</v>
      </c>
      <c r="F96" s="65">
        <v>-8.1219E-2</v>
      </c>
      <c r="G96" s="65">
        <v>-6.7998000000000003E-2</v>
      </c>
      <c r="H96" s="65">
        <v>-5.3385000000000002E-2</v>
      </c>
      <c r="I96" s="65">
        <v>-5.8939999999999999E-2</v>
      </c>
      <c r="J96" s="65">
        <v>-5.9491000000000002E-2</v>
      </c>
      <c r="K96" s="78">
        <f t="shared" ref="K96:P96" si="27">+$J$96/$J$212*K212</f>
        <v>-5.9491000000000002E-2</v>
      </c>
      <c r="L96" s="78">
        <f t="shared" si="27"/>
        <v>-5.9491000000000002E-2</v>
      </c>
      <c r="M96" s="78">
        <f t="shared" si="27"/>
        <v>-5.9491000000000002E-2</v>
      </c>
      <c r="N96" s="78">
        <f t="shared" si="27"/>
        <v>-5.9491000000000002E-2</v>
      </c>
      <c r="O96" s="78">
        <f t="shared" si="27"/>
        <v>-5.9491000000000002E-2</v>
      </c>
      <c r="P96" s="78">
        <f t="shared" si="27"/>
        <v>-5.9491000000000002E-2</v>
      </c>
    </row>
    <row r="97" spans="2:16" ht="18" x14ac:dyDescent="0.25">
      <c r="B97" s="18" t="s">
        <v>105</v>
      </c>
      <c r="C97" s="65"/>
      <c r="D97" s="65">
        <v>1.0638E-2</v>
      </c>
      <c r="E97" s="65">
        <v>3.578E-3</v>
      </c>
      <c r="F97" s="65">
        <f>1720/10^6</f>
        <v>1.72E-3</v>
      </c>
      <c r="G97" s="65">
        <v>9.5119999999999996E-3</v>
      </c>
      <c r="H97" s="65">
        <v>2.5900000000000001E-4</v>
      </c>
      <c r="I97" s="65">
        <v>2.9799999999999998E-4</v>
      </c>
      <c r="J97" s="65">
        <v>2.2844E-2</v>
      </c>
      <c r="K97" s="78"/>
      <c r="L97" s="78"/>
      <c r="M97" s="78"/>
      <c r="N97" s="78"/>
      <c r="O97" s="78"/>
      <c r="P97" s="78"/>
    </row>
    <row r="98" spans="2:16" x14ac:dyDescent="0.25">
      <c r="B98" s="15" t="s">
        <v>154</v>
      </c>
      <c r="C98" s="65"/>
      <c r="D98" s="65">
        <v>-0.154585</v>
      </c>
      <c r="E98" s="65">
        <f>-0.080762-0.010328</f>
        <v>-9.1090000000000004E-2</v>
      </c>
      <c r="F98" s="65">
        <v>-0.52715500000000004</v>
      </c>
      <c r="G98" s="65">
        <v>-7.1708999999999995E-2</v>
      </c>
      <c r="H98" s="65">
        <v>0.186277</v>
      </c>
      <c r="I98" s="65">
        <v>0.174126</v>
      </c>
      <c r="J98" s="65">
        <v>-0.48148600000000003</v>
      </c>
      <c r="K98" s="78"/>
      <c r="L98" s="78"/>
      <c r="M98" s="78"/>
      <c r="N98" s="78"/>
      <c r="O98" s="78"/>
      <c r="P98" s="78"/>
    </row>
    <row r="99" spans="2:16" x14ac:dyDescent="0.25">
      <c r="B99" s="15" t="s">
        <v>155</v>
      </c>
      <c r="C99" s="65"/>
      <c r="D99" s="65">
        <v>0.227216</v>
      </c>
      <c r="E99" s="65">
        <v>-1.7390000000000001E-3</v>
      </c>
      <c r="F99" s="65">
        <v>-3.1220999999999999E-2</v>
      </c>
      <c r="G99" s="65">
        <v>6.0354999999999999E-2</v>
      </c>
      <c r="H99" s="65">
        <v>5.2137000000000003E-2</v>
      </c>
      <c r="I99" s="65">
        <v>-0.92523699999999998</v>
      </c>
      <c r="J99" s="65">
        <v>-9.3178999999999998E-2</v>
      </c>
      <c r="K99" s="78"/>
      <c r="L99" s="78"/>
      <c r="M99" s="78"/>
      <c r="N99" s="78"/>
      <c r="O99" s="78"/>
      <c r="P99" s="78"/>
    </row>
    <row r="100" spans="2:16" x14ac:dyDescent="0.25">
      <c r="B100" s="15"/>
      <c r="C100" s="47"/>
      <c r="D100" s="47"/>
      <c r="E100" s="47"/>
      <c r="F100" s="47"/>
      <c r="G100" s="47"/>
      <c r="H100" s="47"/>
      <c r="I100" s="47"/>
      <c r="J100" s="47"/>
      <c r="K100" s="26"/>
      <c r="L100" s="26"/>
      <c r="M100" s="26"/>
      <c r="N100" s="26"/>
      <c r="O100" s="26"/>
      <c r="P100" s="26"/>
    </row>
    <row r="101" spans="2:16" ht="18" x14ac:dyDescent="0.25">
      <c r="B101" s="18" t="s">
        <v>106</v>
      </c>
      <c r="C101" s="69">
        <f t="shared" ref="C101" si="28">C93+C96+C97</f>
        <v>0</v>
      </c>
      <c r="D101" s="69">
        <f t="shared" ref="D101:I101" si="29">+SUM(D93,D96:D99)</f>
        <v>0.60858100000000037</v>
      </c>
      <c r="E101" s="69">
        <f t="shared" si="29"/>
        <v>-0.25213600000000097</v>
      </c>
      <c r="F101" s="69">
        <f t="shared" si="29"/>
        <v>-1.7540479999999998</v>
      </c>
      <c r="G101" s="69">
        <f t="shared" si="29"/>
        <v>1.4770820000000007</v>
      </c>
      <c r="H101" s="69">
        <f t="shared" si="29"/>
        <v>1.6861069999999991</v>
      </c>
      <c r="I101" s="69">
        <f t="shared" si="29"/>
        <v>-0.54540099999999991</v>
      </c>
      <c r="J101" s="69">
        <f>+SUM(J93,J96:J99)</f>
        <v>0.55547199999999963</v>
      </c>
      <c r="K101" s="74">
        <f>+SUM(K93,K96:K99)</f>
        <v>2.1933975991038093</v>
      </c>
      <c r="L101" s="74">
        <f t="shared" ref="L101:P101" si="30">+SUM(L93,L96:L99)</f>
        <v>4.2309421597629804</v>
      </c>
      <c r="M101" s="74">
        <f t="shared" si="30"/>
        <v>5.9289299748580016</v>
      </c>
      <c r="N101" s="74">
        <f t="shared" si="30"/>
        <v>8.2425285594662583</v>
      </c>
      <c r="O101" s="74">
        <f t="shared" si="30"/>
        <v>11.022494891115826</v>
      </c>
      <c r="P101" s="74">
        <f t="shared" si="30"/>
        <v>14.699354093964253</v>
      </c>
    </row>
    <row r="102" spans="2:16" x14ac:dyDescent="0.25">
      <c r="B102" s="15" t="s">
        <v>3</v>
      </c>
      <c r="C102" s="65"/>
      <c r="D102" s="65">
        <v>-0.14758199999999999</v>
      </c>
      <c r="E102" s="65">
        <v>-2.0358999999999999E-2</v>
      </c>
      <c r="F102" s="65">
        <v>-0.133102</v>
      </c>
      <c r="G102" s="65">
        <v>-0.19541900000000001</v>
      </c>
      <c r="H102" s="65">
        <v>-0.34074599999999999</v>
      </c>
      <c r="I102" s="65">
        <v>0.36807299999999998</v>
      </c>
      <c r="J102" s="65">
        <v>-0.40742800000000001</v>
      </c>
      <c r="K102" s="78">
        <f>+IF(K101&gt;0,K101*-K103,0)</f>
        <v>-0.54834939977595232</v>
      </c>
      <c r="L102" s="78">
        <f t="shared" ref="L102:P102" si="31">+IF(L101&gt;0,L101*-L103,0)</f>
        <v>-1.0577355399407451</v>
      </c>
      <c r="M102" s="78">
        <f t="shared" si="31"/>
        <v>-1.4822324937145004</v>
      </c>
      <c r="N102" s="78">
        <f t="shared" si="31"/>
        <v>-2.0606321398665646</v>
      </c>
      <c r="O102" s="78">
        <f t="shared" si="31"/>
        <v>-2.7556237227789566</v>
      </c>
      <c r="P102" s="78">
        <f t="shared" si="31"/>
        <v>-3.6748385234910632</v>
      </c>
    </row>
    <row r="103" spans="2:16" x14ac:dyDescent="0.25">
      <c r="B103" s="15" t="s">
        <v>4</v>
      </c>
      <c r="C103" s="40">
        <f t="shared" ref="C103:J103" si="32">IFERROR(-C102/C101,0)</f>
        <v>0</v>
      </c>
      <c r="D103" s="40">
        <f t="shared" si="32"/>
        <v>0.2425018198070592</v>
      </c>
      <c r="E103" s="40">
        <f t="shared" si="32"/>
        <v>-8.0746105276517113E-2</v>
      </c>
      <c r="F103" s="40">
        <f t="shared" si="32"/>
        <v>-7.5882758054511626E-2</v>
      </c>
      <c r="G103" s="40">
        <f t="shared" si="32"/>
        <v>0.13230071180882302</v>
      </c>
      <c r="H103" s="40">
        <f t="shared" si="32"/>
        <v>0.20209037741970123</v>
      </c>
      <c r="I103" s="40">
        <f t="shared" si="32"/>
        <v>0.67486674941923475</v>
      </c>
      <c r="J103" s="40">
        <f t="shared" si="32"/>
        <v>0.73348071549961169</v>
      </c>
      <c r="K103" s="24">
        <v>0.25</v>
      </c>
      <c r="L103" s="24">
        <v>0.25</v>
      </c>
      <c r="M103" s="24">
        <v>0.25</v>
      </c>
      <c r="N103" s="24">
        <v>0.25</v>
      </c>
      <c r="O103" s="24">
        <v>0.25</v>
      </c>
      <c r="P103" s="24">
        <v>0.25</v>
      </c>
    </row>
    <row r="104" spans="2:16" x14ac:dyDescent="0.25">
      <c r="B104" s="15"/>
      <c r="C104" s="40"/>
      <c r="D104" s="40"/>
      <c r="E104" s="40"/>
      <c r="F104" s="40"/>
      <c r="G104" s="40"/>
      <c r="H104" s="40"/>
      <c r="I104" s="40"/>
      <c r="J104" s="40"/>
      <c r="K104" s="83"/>
      <c r="L104" s="83"/>
      <c r="M104" s="83"/>
      <c r="N104" s="83"/>
      <c r="O104" s="83"/>
      <c r="P104" s="83"/>
    </row>
    <row r="105" spans="2:16" ht="18" x14ac:dyDescent="0.25">
      <c r="B105" s="19" t="s">
        <v>92</v>
      </c>
      <c r="C105" s="69">
        <f t="shared" ref="C105:P105" si="33">C101+C102</f>
        <v>0</v>
      </c>
      <c r="D105" s="69">
        <f t="shared" si="33"/>
        <v>0.46099900000000038</v>
      </c>
      <c r="E105" s="69">
        <f t="shared" si="33"/>
        <v>-0.27249500000000099</v>
      </c>
      <c r="F105" s="69">
        <f t="shared" si="33"/>
        <v>-1.8871499999999999</v>
      </c>
      <c r="G105" s="69">
        <f t="shared" si="33"/>
        <v>1.2816630000000007</v>
      </c>
      <c r="H105" s="69">
        <f t="shared" si="33"/>
        <v>1.3453609999999991</v>
      </c>
      <c r="I105" s="69">
        <f t="shared" si="33"/>
        <v>-0.17732799999999993</v>
      </c>
      <c r="J105" s="69">
        <f t="shared" si="33"/>
        <v>0.14804399999999962</v>
      </c>
      <c r="K105" s="74">
        <f t="shared" si="33"/>
        <v>1.645048199327857</v>
      </c>
      <c r="L105" s="74">
        <f t="shared" si="33"/>
        <v>3.1732066198222353</v>
      </c>
      <c r="M105" s="74">
        <f t="shared" si="33"/>
        <v>4.4466974811435014</v>
      </c>
      <c r="N105" s="74">
        <f t="shared" si="33"/>
        <v>6.1818964195996937</v>
      </c>
      <c r="O105" s="74">
        <f t="shared" si="33"/>
        <v>8.2668711683368699</v>
      </c>
      <c r="P105" s="74">
        <f t="shared" si="33"/>
        <v>11.02451557047319</v>
      </c>
    </row>
    <row r="106" spans="2:16" ht="18" x14ac:dyDescent="0.25">
      <c r="B106" s="19" t="s">
        <v>91</v>
      </c>
      <c r="C106" s="69">
        <f t="shared" ref="C106:P106" si="34">C105-C107</f>
        <v>0</v>
      </c>
      <c r="D106" s="69">
        <f t="shared" si="34"/>
        <v>0.46099900000000038</v>
      </c>
      <c r="E106" s="69">
        <f t="shared" si="34"/>
        <v>-0.27249500000000099</v>
      </c>
      <c r="F106" s="69">
        <f t="shared" si="34"/>
        <v>-1.8871499999999999</v>
      </c>
      <c r="G106" s="69">
        <f t="shared" si="34"/>
        <v>1.2816630000000007</v>
      </c>
      <c r="H106" s="69">
        <f t="shared" si="34"/>
        <v>1.3453609999999991</v>
      </c>
      <c r="I106" s="69">
        <f t="shared" si="34"/>
        <v>-0.17732799999999993</v>
      </c>
      <c r="J106" s="69">
        <f t="shared" si="34"/>
        <v>0.14804399999999962</v>
      </c>
      <c r="K106" s="74">
        <f t="shared" si="34"/>
        <v>1.645048199327857</v>
      </c>
      <c r="L106" s="74">
        <f t="shared" si="34"/>
        <v>3.1732066198222353</v>
      </c>
      <c r="M106" s="74">
        <f t="shared" si="34"/>
        <v>4.4466974811435014</v>
      </c>
      <c r="N106" s="74">
        <f t="shared" si="34"/>
        <v>6.1818964195996937</v>
      </c>
      <c r="O106" s="74">
        <f t="shared" si="34"/>
        <v>8.2668711683368699</v>
      </c>
      <c r="P106" s="74">
        <f t="shared" si="34"/>
        <v>11.02451557047319</v>
      </c>
    </row>
    <row r="107" spans="2:16" ht="15" customHeight="1" x14ac:dyDescent="0.25">
      <c r="B107" s="15" t="s">
        <v>94</v>
      </c>
      <c r="C107" s="65"/>
      <c r="D107" s="65"/>
      <c r="E107" s="65"/>
      <c r="F107" s="65"/>
      <c r="G107" s="65"/>
      <c r="H107" s="65"/>
      <c r="I107" s="65"/>
      <c r="J107" s="65"/>
      <c r="K107" s="74"/>
      <c r="L107" s="74"/>
      <c r="M107" s="74"/>
      <c r="N107" s="74"/>
      <c r="O107" s="74"/>
      <c r="P107" s="74"/>
    </row>
    <row r="108" spans="2:16" x14ac:dyDescent="0.25">
      <c r="B108" s="15" t="s">
        <v>5</v>
      </c>
      <c r="C108" s="40">
        <f t="shared" ref="C108:P108" si="35">+IFERROR(C105/C75,0)</f>
        <v>0</v>
      </c>
      <c r="D108" s="40">
        <f t="shared" si="35"/>
        <v>5.7150674422811076E-2</v>
      </c>
      <c r="E108" s="40">
        <f t="shared" si="35"/>
        <v>-3.7316442528816829E-2</v>
      </c>
      <c r="F108" s="40">
        <f t="shared" si="35"/>
        <v>-0.34092990770873927</v>
      </c>
      <c r="G108" s="40">
        <f t="shared" si="35"/>
        <v>0.14773463939581169</v>
      </c>
      <c r="H108" s="40">
        <f t="shared" si="35"/>
        <v>0.12491579731114055</v>
      </c>
      <c r="I108" s="40">
        <f t="shared" si="35"/>
        <v>-1.5367111549260275E-2</v>
      </c>
      <c r="J108" s="40">
        <f t="shared" si="35"/>
        <v>1.2640284670235258E-2</v>
      </c>
      <c r="K108" s="24">
        <f t="shared" si="35"/>
        <v>0.12458236279470607</v>
      </c>
      <c r="L108" s="24">
        <f t="shared" si="35"/>
        <v>0.18669729454149395</v>
      </c>
      <c r="M108" s="24">
        <f t="shared" si="35"/>
        <v>0.20308240652155063</v>
      </c>
      <c r="N108" s="24">
        <f t="shared" si="35"/>
        <v>0.21900771110323564</v>
      </c>
      <c r="O108" s="24">
        <f t="shared" si="35"/>
        <v>0.22713582161982998</v>
      </c>
      <c r="P108" s="24">
        <f t="shared" si="35"/>
        <v>0.23506429787789318</v>
      </c>
    </row>
    <row r="109" spans="2:16" x14ac:dyDescent="0.25">
      <c r="B109" s="15"/>
      <c r="C109" s="40"/>
      <c r="D109" s="40"/>
      <c r="E109" s="40"/>
      <c r="F109" s="40"/>
      <c r="G109" s="40"/>
      <c r="H109" s="40"/>
      <c r="I109" s="40"/>
      <c r="J109" s="40"/>
      <c r="K109" s="24"/>
      <c r="L109" s="24"/>
      <c r="M109" s="24"/>
      <c r="N109" s="24"/>
      <c r="O109" s="24"/>
      <c r="P109" s="24"/>
    </row>
    <row r="110" spans="2:16" ht="18" x14ac:dyDescent="0.25">
      <c r="B110" s="19" t="s">
        <v>6</v>
      </c>
      <c r="C110" s="69">
        <f t="shared" ref="C110:P110" si="36">IFERROR(C106/C238,0)</f>
        <v>0</v>
      </c>
      <c r="D110" s="69">
        <f t="shared" si="36"/>
        <v>0</v>
      </c>
      <c r="E110" s="69">
        <f t="shared" si="36"/>
        <v>0</v>
      </c>
      <c r="F110" s="69">
        <f t="shared" si="36"/>
        <v>0</v>
      </c>
      <c r="G110" s="69">
        <f t="shared" si="36"/>
        <v>0</v>
      </c>
      <c r="H110" s="69">
        <f t="shared" si="36"/>
        <v>0</v>
      </c>
      <c r="I110" s="69">
        <f t="shared" si="36"/>
        <v>0</v>
      </c>
      <c r="J110" s="69">
        <f t="shared" si="36"/>
        <v>0</v>
      </c>
      <c r="K110" s="74">
        <f t="shared" si="36"/>
        <v>8.7811548344358142E-2</v>
      </c>
      <c r="L110" s="74">
        <f t="shared" si="36"/>
        <v>0.16938360019907472</v>
      </c>
      <c r="M110" s="74">
        <f t="shared" si="36"/>
        <v>0.23736167183290383</v>
      </c>
      <c r="N110" s="74">
        <f t="shared" si="36"/>
        <v>0.3299854050059387</v>
      </c>
      <c r="O110" s="74">
        <f t="shared" si="36"/>
        <v>0.44127993182910796</v>
      </c>
      <c r="P110" s="74">
        <f t="shared" si="36"/>
        <v>0.58848110492159378</v>
      </c>
    </row>
    <row r="111" spans="2:16" x14ac:dyDescent="0.25">
      <c r="B111" s="44" t="s">
        <v>7</v>
      </c>
      <c r="C111" s="40"/>
      <c r="D111" s="40">
        <f>IFERROR((D110-C110)/C110,0)</f>
        <v>0</v>
      </c>
      <c r="E111" s="40">
        <f t="shared" ref="E111:J111" si="37">IFERROR((E110-D110)/D110,0)</f>
        <v>0</v>
      </c>
      <c r="F111" s="40">
        <f t="shared" si="37"/>
        <v>0</v>
      </c>
      <c r="G111" s="40">
        <f t="shared" si="37"/>
        <v>0</v>
      </c>
      <c r="H111" s="40">
        <f t="shared" si="37"/>
        <v>0</v>
      </c>
      <c r="I111" s="40">
        <f t="shared" si="37"/>
        <v>0</v>
      </c>
      <c r="J111" s="40">
        <f t="shared" si="37"/>
        <v>0</v>
      </c>
      <c r="K111" s="24">
        <f t="shared" ref="K111" si="38">IFERROR((K110-J110)/J110,0)</f>
        <v>0</v>
      </c>
      <c r="L111" s="24">
        <f t="shared" ref="L111" si="39">IFERROR((L110-K110)/K110,0)</f>
        <v>0.9289444656507706</v>
      </c>
      <c r="M111" s="24">
        <f t="shared" ref="M111" si="40">IFERROR((M110-L110)/L110,0)</f>
        <v>0.40132617062062209</v>
      </c>
      <c r="N111" s="24">
        <f t="shared" ref="N111" si="41">IFERROR((N110-M110)/M110,0)</f>
        <v>0.39022194467116611</v>
      </c>
      <c r="O111" s="24">
        <f t="shared" ref="O111" si="42">IFERROR((O110-N110)/N110,0)</f>
        <v>0.33727105846140776</v>
      </c>
      <c r="P111" s="24">
        <f t="shared" ref="P111" si="43">IFERROR((P110-O110)/O110,0)</f>
        <v>0.33357776430560998</v>
      </c>
    </row>
    <row r="112" spans="2:16" x14ac:dyDescent="0.25">
      <c r="B112" s="44"/>
      <c r="C112" s="69"/>
      <c r="D112" s="69"/>
      <c r="E112" s="69"/>
      <c r="F112" s="69"/>
      <c r="G112" s="69"/>
      <c r="H112" s="69"/>
      <c r="I112" s="69"/>
      <c r="J112" s="69"/>
      <c r="K112" s="25"/>
      <c r="L112" s="24"/>
      <c r="M112" s="24"/>
      <c r="N112" s="24"/>
      <c r="O112" s="24"/>
      <c r="P112" s="24"/>
    </row>
    <row r="113" spans="2:24" ht="18" x14ac:dyDescent="0.25">
      <c r="B113" s="19" t="s">
        <v>8</v>
      </c>
      <c r="C113" s="65">
        <f t="shared" ref="C113:I113" si="44">IFERROR(-C203/C238,0)</f>
        <v>0</v>
      </c>
      <c r="D113" s="65">
        <f t="shared" si="44"/>
        <v>0</v>
      </c>
      <c r="E113" s="65">
        <f t="shared" si="44"/>
        <v>0</v>
      </c>
      <c r="F113" s="65">
        <f t="shared" si="44"/>
        <v>0</v>
      </c>
      <c r="G113" s="65">
        <f t="shared" si="44"/>
        <v>0</v>
      </c>
      <c r="H113" s="65">
        <f t="shared" si="44"/>
        <v>0</v>
      </c>
      <c r="I113" s="65">
        <f t="shared" si="44"/>
        <v>0</v>
      </c>
      <c r="J113" s="65">
        <f>IFERROR(-J203/J238,0)</f>
        <v>0</v>
      </c>
      <c r="K113" s="78">
        <f t="shared" ref="K113:P113" si="45">IFERROR(-K203/K238,0)</f>
        <v>0</v>
      </c>
      <c r="L113" s="78">
        <f t="shared" si="45"/>
        <v>0</v>
      </c>
      <c r="M113" s="78">
        <f t="shared" si="45"/>
        <v>0</v>
      </c>
      <c r="N113" s="78">
        <f t="shared" si="45"/>
        <v>0</v>
      </c>
      <c r="O113" s="78">
        <f t="shared" si="45"/>
        <v>0</v>
      </c>
      <c r="P113" s="78">
        <f t="shared" si="45"/>
        <v>0</v>
      </c>
    </row>
    <row r="114" spans="2:24" x14ac:dyDescent="0.25">
      <c r="B114" s="44" t="s">
        <v>9</v>
      </c>
      <c r="C114" s="40"/>
      <c r="D114" s="40">
        <f t="shared" ref="D114:J114" si="46">IFERROR(D113/C105,0)</f>
        <v>0</v>
      </c>
      <c r="E114" s="40">
        <f t="shared" si="46"/>
        <v>0</v>
      </c>
      <c r="F114" s="40">
        <f t="shared" si="46"/>
        <v>0</v>
      </c>
      <c r="G114" s="40">
        <f t="shared" si="46"/>
        <v>0</v>
      </c>
      <c r="H114" s="40">
        <f t="shared" si="46"/>
        <v>0</v>
      </c>
      <c r="I114" s="40">
        <f t="shared" si="46"/>
        <v>0</v>
      </c>
      <c r="J114" s="40">
        <f t="shared" si="46"/>
        <v>0</v>
      </c>
      <c r="K114" s="24">
        <f t="shared" ref="K114" si="47">IFERROR(K113/J105,0)</f>
        <v>0</v>
      </c>
      <c r="L114" s="24">
        <f t="shared" ref="L114" si="48">IFERROR(L113/K105,0)</f>
        <v>0</v>
      </c>
      <c r="M114" s="24">
        <f t="shared" ref="M114" si="49">IFERROR(M113/L105,0)</f>
        <v>0</v>
      </c>
      <c r="N114" s="24">
        <f t="shared" ref="N114" si="50">IFERROR(N113/M105,0)</f>
        <v>0</v>
      </c>
      <c r="O114" s="24">
        <f t="shared" ref="O114" si="51">IFERROR(O113/N105,0)</f>
        <v>0</v>
      </c>
      <c r="P114" s="24">
        <f t="shared" ref="P114" si="52">IFERROR(P113/O105,0)</f>
        <v>0</v>
      </c>
    </row>
    <row r="115" spans="2:24" x14ac:dyDescent="0.25">
      <c r="B115" s="58"/>
      <c r="C115" s="70"/>
      <c r="D115" s="70"/>
      <c r="E115" s="70"/>
      <c r="F115" s="70"/>
      <c r="G115" s="70"/>
      <c r="H115" s="70"/>
      <c r="I115" s="70"/>
      <c r="J115" s="70"/>
    </row>
    <row r="116" spans="2:24" x14ac:dyDescent="0.25">
      <c r="B116" s="44" t="s">
        <v>86</v>
      </c>
      <c r="C116" s="87">
        <f>+IFERROR(#REF!/-#REF!*365,0)</f>
        <v>0</v>
      </c>
      <c r="D116" s="87"/>
      <c r="E116" s="87"/>
      <c r="F116" s="87"/>
      <c r="G116" s="87"/>
      <c r="H116" s="87"/>
      <c r="I116" s="87"/>
      <c r="J116" s="87"/>
      <c r="K116" s="86"/>
      <c r="L116" s="86"/>
      <c r="M116" s="86"/>
      <c r="N116" s="86"/>
      <c r="O116" s="86"/>
      <c r="P116" s="86"/>
    </row>
    <row r="117" spans="2:24" x14ac:dyDescent="0.25">
      <c r="B117" s="44" t="s">
        <v>58</v>
      </c>
      <c r="C117" s="87">
        <f t="shared" ref="C117:J117" si="53">IFERROR(+C134/C75*365,0)</f>
        <v>0</v>
      </c>
      <c r="D117" s="87">
        <f t="shared" si="53"/>
        <v>122.59084342553209</v>
      </c>
      <c r="E117" s="87">
        <f t="shared" si="53"/>
        <v>131.43775222440891</v>
      </c>
      <c r="F117" s="87">
        <f t="shared" si="53"/>
        <v>130.12703913896658</v>
      </c>
      <c r="G117" s="87">
        <f t="shared" si="53"/>
        <v>120.44776172735908</v>
      </c>
      <c r="H117" s="87">
        <f t="shared" si="53"/>
        <v>111.3225390786362</v>
      </c>
      <c r="I117" s="87">
        <f t="shared" si="53"/>
        <v>95.42498173006355</v>
      </c>
      <c r="J117" s="87">
        <f t="shared" si="53"/>
        <v>102.48051584014384</v>
      </c>
      <c r="K117" s="86">
        <v>90</v>
      </c>
      <c r="L117" s="86">
        <v>90</v>
      </c>
      <c r="M117" s="86">
        <v>90</v>
      </c>
      <c r="N117" s="86">
        <v>90</v>
      </c>
      <c r="O117" s="86">
        <v>90</v>
      </c>
      <c r="P117" s="86">
        <v>90</v>
      </c>
    </row>
    <row r="118" spans="2:24" x14ac:dyDescent="0.25">
      <c r="B118" s="44" t="s">
        <v>59</v>
      </c>
      <c r="C118" s="87">
        <f>+IFERROR(C157/-#REF!*365,0)</f>
        <v>0</v>
      </c>
      <c r="D118" s="87">
        <f t="shared" ref="D118:J118" si="54">+IFERROR(D157/-SUM(D77:D78)*365,0)</f>
        <v>59.785072970513028</v>
      </c>
      <c r="E118" s="87">
        <f t="shared" si="54"/>
        <v>85.130885045650658</v>
      </c>
      <c r="F118" s="87">
        <f t="shared" si="54"/>
        <v>93.882796935865855</v>
      </c>
      <c r="G118" s="87">
        <f t="shared" si="54"/>
        <v>88.640954383882061</v>
      </c>
      <c r="H118" s="87">
        <f t="shared" si="54"/>
        <v>74.394369000207959</v>
      </c>
      <c r="I118" s="87">
        <f t="shared" si="54"/>
        <v>59.506898280145549</v>
      </c>
      <c r="J118" s="87">
        <f t="shared" si="54"/>
        <v>57.855807399250764</v>
      </c>
      <c r="K118" s="86">
        <v>60</v>
      </c>
      <c r="L118" s="86">
        <v>60</v>
      </c>
      <c r="M118" s="86">
        <v>60</v>
      </c>
      <c r="N118" s="86">
        <v>60</v>
      </c>
      <c r="O118" s="86">
        <v>60</v>
      </c>
      <c r="P118" s="86">
        <v>60</v>
      </c>
    </row>
    <row r="120" spans="2:24" s="3" customFormat="1" x14ac:dyDescent="0.25"/>
    <row r="121" spans="2:24" x14ac:dyDescent="0.25">
      <c r="J121" s="50"/>
    </row>
    <row r="122" spans="2:24" ht="30" x14ac:dyDescent="0.4">
      <c r="B122" s="22" t="s">
        <v>140</v>
      </c>
      <c r="C122" s="41"/>
      <c r="D122" s="41"/>
      <c r="E122" s="41"/>
      <c r="K122" s="72"/>
      <c r="L122" s="72"/>
      <c r="M122" s="72"/>
      <c r="N122" s="72"/>
      <c r="O122" s="72"/>
      <c r="P122" s="72"/>
    </row>
    <row r="123" spans="2:24" x14ac:dyDescent="0.25">
      <c r="F123" s="41"/>
      <c r="G123" s="41"/>
      <c r="H123" s="41"/>
      <c r="I123" s="41"/>
      <c r="J123" s="41"/>
      <c r="K123" s="41"/>
      <c r="L123" s="41"/>
      <c r="M123" s="41"/>
      <c r="N123" s="41"/>
      <c r="O123" s="41"/>
      <c r="P123" s="41"/>
    </row>
    <row r="124" spans="2:24" ht="22.5" x14ac:dyDescent="0.3">
      <c r="B124" s="16" t="s">
        <v>51</v>
      </c>
      <c r="C124" s="6">
        <v>2017</v>
      </c>
      <c r="D124" s="6">
        <v>2018</v>
      </c>
      <c r="E124" s="5">
        <v>2019</v>
      </c>
      <c r="F124" s="5">
        <v>2020</v>
      </c>
      <c r="G124" s="5">
        <v>2021</v>
      </c>
      <c r="H124" s="5">
        <v>2022</v>
      </c>
      <c r="I124" s="6">
        <v>2023</v>
      </c>
      <c r="J124" s="6">
        <v>2024</v>
      </c>
      <c r="K124" s="5" t="s">
        <v>38</v>
      </c>
      <c r="L124" s="5" t="s">
        <v>47</v>
      </c>
      <c r="M124" s="5" t="s">
        <v>54</v>
      </c>
      <c r="N124" s="5" t="s">
        <v>87</v>
      </c>
      <c r="O124" s="5" t="s">
        <v>88</v>
      </c>
      <c r="P124" s="5" t="s">
        <v>183</v>
      </c>
    </row>
    <row r="125" spans="2:24" ht="18" x14ac:dyDescent="0.25">
      <c r="B125" s="18" t="s">
        <v>10</v>
      </c>
      <c r="C125" s="43"/>
      <c r="D125" s="43"/>
      <c r="E125" s="43"/>
      <c r="F125" s="43"/>
      <c r="G125" s="43"/>
      <c r="H125" s="43"/>
      <c r="I125" s="43"/>
      <c r="J125" s="43"/>
      <c r="K125" s="23"/>
      <c r="L125" s="23"/>
      <c r="M125" s="23"/>
      <c r="N125" s="23"/>
      <c r="O125" s="23"/>
      <c r="P125" s="23"/>
    </row>
    <row r="126" spans="2:24" x14ac:dyDescent="0.25">
      <c r="B126" s="84" t="s">
        <v>63</v>
      </c>
      <c r="C126" s="43"/>
      <c r="D126" s="143">
        <v>1.555161</v>
      </c>
      <c r="E126" s="143">
        <v>1.369802</v>
      </c>
      <c r="F126" s="143">
        <v>1.111003</v>
      </c>
      <c r="G126" s="143">
        <v>0.90782099999999999</v>
      </c>
      <c r="H126" s="143">
        <v>0.69583099999999998</v>
      </c>
      <c r="I126" s="143">
        <v>0.63832699999999998</v>
      </c>
      <c r="J126" s="65">
        <v>0.72014500000000004</v>
      </c>
      <c r="K126" s="49">
        <f>+J126-K193-K194-K170</f>
        <v>0.80460720279609577</v>
      </c>
      <c r="L126" s="49">
        <f t="shared" ref="L126:P126" si="55">+K126-L193-L194-L170</f>
        <v>0.94416923480056614</v>
      </c>
      <c r="M126" s="49">
        <f t="shared" si="55"/>
        <v>1.1472508120733313</v>
      </c>
      <c r="N126" s="49">
        <f t="shared" si="55"/>
        <v>1.4266734393460556</v>
      </c>
      <c r="O126" s="49">
        <f t="shared" si="55"/>
        <v>1.8002289851691486</v>
      </c>
      <c r="P126" s="49">
        <f t="shared" si="55"/>
        <v>2.2912168419394519</v>
      </c>
      <c r="Q126" s="135"/>
    </row>
    <row r="127" spans="2:24" x14ac:dyDescent="0.25">
      <c r="B127" s="84" t="s">
        <v>93</v>
      </c>
      <c r="C127" s="65"/>
      <c r="D127" s="65">
        <v>4.9602E-2</v>
      </c>
      <c r="E127" s="65">
        <v>7.2779999999999997E-3</v>
      </c>
      <c r="F127" s="65">
        <v>5.0220000000000004E-3</v>
      </c>
      <c r="G127" s="65">
        <v>4.5199999999999997E-3</v>
      </c>
      <c r="H127" s="65">
        <v>3.1419999999999998E-3</v>
      </c>
      <c r="I127" s="65">
        <v>3.3446999999999998E-2</v>
      </c>
      <c r="J127" s="65">
        <v>2.5595E-2</v>
      </c>
      <c r="K127" s="49">
        <f>+J127</f>
        <v>2.5595E-2</v>
      </c>
      <c r="L127" s="49">
        <f t="shared" ref="L127:P127" si="56">+K127</f>
        <v>2.5595E-2</v>
      </c>
      <c r="M127" s="49">
        <f t="shared" si="56"/>
        <v>2.5595E-2</v>
      </c>
      <c r="N127" s="49">
        <f t="shared" si="56"/>
        <v>2.5595E-2</v>
      </c>
      <c r="O127" s="49">
        <f t="shared" si="56"/>
        <v>2.5595E-2</v>
      </c>
      <c r="P127" s="49">
        <f t="shared" si="56"/>
        <v>2.5595E-2</v>
      </c>
      <c r="Q127" s="135"/>
    </row>
    <row r="128" spans="2:24" x14ac:dyDescent="0.25">
      <c r="B128" s="84" t="s">
        <v>69</v>
      </c>
      <c r="C128" s="65"/>
      <c r="D128" s="65">
        <v>0</v>
      </c>
      <c r="E128" s="65">
        <v>6.2913999999999998E-2</v>
      </c>
      <c r="F128" s="65">
        <v>3.5478999999999997E-2</v>
      </c>
      <c r="G128" s="65">
        <v>7.5059999999999997E-3</v>
      </c>
      <c r="H128" s="65">
        <v>0.26414399999999999</v>
      </c>
      <c r="I128" s="65">
        <v>0.22300500000000001</v>
      </c>
      <c r="J128" s="65">
        <v>0.158334</v>
      </c>
      <c r="K128" s="49">
        <f>+J128</f>
        <v>0.158334</v>
      </c>
      <c r="L128" s="49">
        <f t="shared" ref="L128:P128" si="57">+K128</f>
        <v>0.158334</v>
      </c>
      <c r="M128" s="49">
        <f t="shared" si="57"/>
        <v>0.158334</v>
      </c>
      <c r="N128" s="49">
        <f t="shared" si="57"/>
        <v>0.158334</v>
      </c>
      <c r="O128" s="49">
        <f t="shared" si="57"/>
        <v>0.158334</v>
      </c>
      <c r="P128" s="49">
        <f t="shared" si="57"/>
        <v>0.158334</v>
      </c>
      <c r="Q128" s="135"/>
      <c r="R128" s="90"/>
      <c r="S128" s="90"/>
      <c r="U128" s="89"/>
      <c r="V128" s="90"/>
      <c r="W128" s="90"/>
      <c r="X128" s="90"/>
    </row>
    <row r="129" spans="2:24" x14ac:dyDescent="0.25">
      <c r="B129" s="84" t="s">
        <v>98</v>
      </c>
      <c r="C129" s="65"/>
      <c r="D129" s="65">
        <v>0.29350500000000002</v>
      </c>
      <c r="E129" s="65">
        <v>0.199129</v>
      </c>
      <c r="F129" s="65">
        <v>0.33688400000000002</v>
      </c>
      <c r="G129" s="65">
        <v>0.28381499999999998</v>
      </c>
      <c r="H129" s="65">
        <v>0.26127299999999998</v>
      </c>
      <c r="I129" s="65">
        <v>0.28903400000000001</v>
      </c>
      <c r="J129" s="65">
        <v>0.25808500000000001</v>
      </c>
      <c r="K129" s="49">
        <f>+J129</f>
        <v>0.25808500000000001</v>
      </c>
      <c r="L129" s="49">
        <f t="shared" ref="L129:P129" si="58">+K129</f>
        <v>0.25808500000000001</v>
      </c>
      <c r="M129" s="49">
        <f t="shared" si="58"/>
        <v>0.25808500000000001</v>
      </c>
      <c r="N129" s="49">
        <f t="shared" si="58"/>
        <v>0.25808500000000001</v>
      </c>
      <c r="O129" s="49">
        <f t="shared" si="58"/>
        <v>0.25808500000000001</v>
      </c>
      <c r="P129" s="49">
        <f t="shared" si="58"/>
        <v>0.25808500000000001</v>
      </c>
      <c r="Q129" s="135"/>
      <c r="R129" s="90"/>
      <c r="S129" s="90"/>
      <c r="U129" s="89"/>
      <c r="V129" s="90"/>
      <c r="W129" s="90"/>
      <c r="X129" s="90"/>
    </row>
    <row r="130" spans="2:24" x14ac:dyDescent="0.25">
      <c r="B130" s="84" t="s">
        <v>60</v>
      </c>
      <c r="C130" s="65"/>
      <c r="D130" s="65">
        <v>0.74573500000000004</v>
      </c>
      <c r="E130" s="65">
        <v>0.78000899999999995</v>
      </c>
      <c r="F130" s="65">
        <v>0.65950399999999998</v>
      </c>
      <c r="G130" s="65">
        <v>0.50027200000000005</v>
      </c>
      <c r="H130" s="65">
        <v>0.356682</v>
      </c>
      <c r="I130" s="65">
        <v>0.707291</v>
      </c>
      <c r="J130" s="65">
        <v>0.476858</v>
      </c>
      <c r="K130" s="49">
        <f>+J130</f>
        <v>0.476858</v>
      </c>
      <c r="L130" s="49">
        <f t="shared" ref="L130:P130" si="59">+K130</f>
        <v>0.476858</v>
      </c>
      <c r="M130" s="49">
        <f t="shared" si="59"/>
        <v>0.476858</v>
      </c>
      <c r="N130" s="49">
        <f t="shared" si="59"/>
        <v>0.476858</v>
      </c>
      <c r="O130" s="49">
        <f t="shared" si="59"/>
        <v>0.476858</v>
      </c>
      <c r="P130" s="49">
        <f t="shared" si="59"/>
        <v>0.476858</v>
      </c>
      <c r="Q130" s="135"/>
      <c r="R130" s="91"/>
      <c r="S130" s="91"/>
      <c r="U130" s="50"/>
      <c r="V130" s="91"/>
      <c r="W130" s="91"/>
      <c r="X130" s="91"/>
    </row>
    <row r="131" spans="2:24" ht="15" customHeight="1" x14ac:dyDescent="0.25">
      <c r="B131" s="18" t="s">
        <v>11</v>
      </c>
      <c r="C131" s="69">
        <f t="shared" ref="C131" si="60">+SUM(C127:C130)</f>
        <v>0</v>
      </c>
      <c r="D131" s="69">
        <f t="shared" ref="D131:I131" si="61">+SUM(D126:D130)</f>
        <v>2.6440029999999997</v>
      </c>
      <c r="E131" s="69">
        <f t="shared" si="61"/>
        <v>2.4191319999999994</v>
      </c>
      <c r="F131" s="69">
        <f t="shared" si="61"/>
        <v>2.1478920000000001</v>
      </c>
      <c r="G131" s="69">
        <f t="shared" si="61"/>
        <v>1.7039340000000001</v>
      </c>
      <c r="H131" s="69">
        <f t="shared" si="61"/>
        <v>1.581072</v>
      </c>
      <c r="I131" s="69">
        <f t="shared" si="61"/>
        <v>1.8911039999999999</v>
      </c>
      <c r="J131" s="69">
        <f>+SUM(J126:J130)</f>
        <v>1.6390169999999999</v>
      </c>
      <c r="K131" s="74">
        <f t="shared" ref="K131:P131" si="62">+SUM(K126:K130)</f>
        <v>1.7234792027960957</v>
      </c>
      <c r="L131" s="74">
        <f t="shared" si="62"/>
        <v>1.863041234800566</v>
      </c>
      <c r="M131" s="74">
        <f t="shared" si="62"/>
        <v>2.0661228120733313</v>
      </c>
      <c r="N131" s="74">
        <f t="shared" si="62"/>
        <v>2.3455454393460555</v>
      </c>
      <c r="O131" s="74">
        <f t="shared" si="62"/>
        <v>2.7191009851691486</v>
      </c>
      <c r="P131" s="74">
        <f t="shared" si="62"/>
        <v>3.2100888419394518</v>
      </c>
      <c r="Q131" s="135"/>
      <c r="R131" s="91"/>
      <c r="S131" s="91"/>
      <c r="U131" s="92"/>
      <c r="V131" s="93"/>
      <c r="W131" s="93"/>
    </row>
    <row r="132" spans="2:24" ht="15" customHeight="1" x14ac:dyDescent="0.25">
      <c r="B132" s="48" t="s">
        <v>61</v>
      </c>
      <c r="C132" s="65"/>
      <c r="D132" s="65">
        <v>0.35018199999999999</v>
      </c>
      <c r="E132" s="65">
        <v>0.24476700000000001</v>
      </c>
      <c r="F132" s="65">
        <v>0.207287</v>
      </c>
      <c r="G132" s="65">
        <v>0.52152600000000005</v>
      </c>
      <c r="H132" s="65">
        <v>0.69462699999999999</v>
      </c>
      <c r="I132" s="65">
        <v>0.49730200000000002</v>
      </c>
      <c r="J132" s="65">
        <v>0.53861700000000001</v>
      </c>
      <c r="K132" s="49">
        <f>+K210</f>
        <v>2.3666287592955162</v>
      </c>
      <c r="L132" s="49">
        <f t="shared" ref="L132:P132" si="63">+L210</f>
        <v>4.6638950520983116</v>
      </c>
      <c r="M132" s="49">
        <f t="shared" si="63"/>
        <v>8.1084484924917035</v>
      </c>
      <c r="N132" s="49">
        <f t="shared" si="63"/>
        <v>12.957826462183275</v>
      </c>
      <c r="O132" s="49">
        <f t="shared" si="63"/>
        <v>19.525285874581414</v>
      </c>
      <c r="P132" s="49">
        <f t="shared" si="63"/>
        <v>28.336634241360791</v>
      </c>
      <c r="Q132" s="135"/>
      <c r="R132" s="91"/>
      <c r="S132" s="91"/>
      <c r="U132" s="92"/>
      <c r="V132" s="93"/>
      <c r="W132" s="93"/>
    </row>
    <row r="133" spans="2:24" ht="15" customHeight="1" x14ac:dyDescent="0.25">
      <c r="B133" s="48" t="s">
        <v>145</v>
      </c>
      <c r="C133" s="65"/>
      <c r="D133" s="65">
        <v>0.175479</v>
      </c>
      <c r="E133" s="65">
        <v>8.0582000000000001E-2</v>
      </c>
      <c r="F133" s="65">
        <v>6.2227999999999999E-2</v>
      </c>
      <c r="G133" s="65">
        <v>7.7958E-2</v>
      </c>
      <c r="H133" s="65">
        <v>3.8071000000000001E-2</v>
      </c>
      <c r="I133" s="65">
        <v>2.6993E-2</v>
      </c>
      <c r="J133" s="65">
        <v>6.8789000000000003E-2</v>
      </c>
      <c r="K133" s="49">
        <f>+J133</f>
        <v>6.8789000000000003E-2</v>
      </c>
      <c r="L133" s="49">
        <f t="shared" ref="L133:P133" si="64">+K133</f>
        <v>6.8789000000000003E-2</v>
      </c>
      <c r="M133" s="49">
        <f t="shared" si="64"/>
        <v>6.8789000000000003E-2</v>
      </c>
      <c r="N133" s="49">
        <f t="shared" si="64"/>
        <v>6.8789000000000003E-2</v>
      </c>
      <c r="O133" s="49">
        <f t="shared" si="64"/>
        <v>6.8789000000000003E-2</v>
      </c>
      <c r="P133" s="49">
        <f t="shared" si="64"/>
        <v>6.8789000000000003E-2</v>
      </c>
      <c r="Q133" s="135"/>
      <c r="R133" s="91"/>
      <c r="S133" s="91"/>
      <c r="U133" s="92"/>
      <c r="V133" s="93"/>
      <c r="W133" s="93"/>
    </row>
    <row r="134" spans="2:24" ht="15" customHeight="1" x14ac:dyDescent="0.25">
      <c r="B134" s="48" t="s">
        <v>110</v>
      </c>
      <c r="C134" s="65"/>
      <c r="D134" s="65">
        <v>2.7092170000000002</v>
      </c>
      <c r="E134" s="65">
        <v>2.629575</v>
      </c>
      <c r="F134" s="65">
        <v>1.9734039999999999</v>
      </c>
      <c r="G134" s="65">
        <v>2.8628420000000001</v>
      </c>
      <c r="H134" s="65">
        <v>3.284821</v>
      </c>
      <c r="I134" s="65">
        <v>3.0168539999999999</v>
      </c>
      <c r="J134" s="65">
        <v>3.2883830000000001</v>
      </c>
      <c r="K134" s="49">
        <f>+K117/365*K75</f>
        <v>3.2559048810974538</v>
      </c>
      <c r="L134" s="49">
        <f t="shared" ref="L134:P134" si="65">+L117/365*L75</f>
        <v>4.1909258027483913</v>
      </c>
      <c r="M134" s="49">
        <f t="shared" si="65"/>
        <v>5.399019900516147</v>
      </c>
      <c r="N134" s="49">
        <f t="shared" si="65"/>
        <v>6.9600436398884824</v>
      </c>
      <c r="O134" s="49">
        <f t="shared" si="65"/>
        <v>8.9743950334030647</v>
      </c>
      <c r="P134" s="49">
        <f t="shared" si="65"/>
        <v>11.564383561643835</v>
      </c>
      <c r="Q134" s="135"/>
      <c r="R134" s="91"/>
      <c r="S134" s="91"/>
      <c r="U134" s="92"/>
      <c r="V134" s="93"/>
      <c r="W134" s="93"/>
    </row>
    <row r="135" spans="2:24" ht="15" customHeight="1" x14ac:dyDescent="0.25">
      <c r="B135" s="84" t="s">
        <v>69</v>
      </c>
      <c r="C135" s="65"/>
      <c r="D135" s="65">
        <v>0</v>
      </c>
      <c r="E135" s="65">
        <v>0.10062400000000001</v>
      </c>
      <c r="F135" s="65">
        <v>0.10062400000000001</v>
      </c>
      <c r="G135" s="65">
        <v>7.9053999999999999E-2</v>
      </c>
      <c r="H135" s="65">
        <v>7.2884000000000004E-2</v>
      </c>
      <c r="I135" s="65">
        <v>3.7959E-2</v>
      </c>
      <c r="J135" s="65">
        <v>0</v>
      </c>
      <c r="K135" s="161">
        <f>+J135</f>
        <v>0</v>
      </c>
      <c r="L135" s="161">
        <f t="shared" ref="L135:P135" si="66">+K135</f>
        <v>0</v>
      </c>
      <c r="M135" s="161">
        <f t="shared" si="66"/>
        <v>0</v>
      </c>
      <c r="N135" s="161">
        <f t="shared" si="66"/>
        <v>0</v>
      </c>
      <c r="O135" s="161">
        <f t="shared" si="66"/>
        <v>0</v>
      </c>
      <c r="P135" s="161">
        <f t="shared" si="66"/>
        <v>0</v>
      </c>
      <c r="Q135" s="135"/>
      <c r="R135" s="91"/>
      <c r="S135" s="91"/>
      <c r="U135" s="92"/>
      <c r="V135" s="93"/>
      <c r="W135" s="93"/>
    </row>
    <row r="136" spans="2:24" ht="15" customHeight="1" x14ac:dyDescent="0.25">
      <c r="B136" s="84" t="s">
        <v>137</v>
      </c>
      <c r="C136" s="65"/>
      <c r="D136" s="65">
        <v>5.4151999999999999E-2</v>
      </c>
      <c r="E136" s="65">
        <v>4.5934999999999997E-2</v>
      </c>
      <c r="F136" s="65">
        <v>7.6423000000000005E-2</v>
      </c>
      <c r="G136" s="65">
        <v>6.6379999999999995E-2</v>
      </c>
      <c r="H136" s="65">
        <v>0.20028199999999999</v>
      </c>
      <c r="I136" s="65">
        <v>5.4919999999999997E-2</v>
      </c>
      <c r="J136" s="65">
        <v>0.13669100000000001</v>
      </c>
      <c r="K136" s="78">
        <f>+J136</f>
        <v>0.13669100000000001</v>
      </c>
      <c r="L136" s="78">
        <f t="shared" ref="L136:P136" si="67">+K136</f>
        <v>0.13669100000000001</v>
      </c>
      <c r="M136" s="78">
        <f t="shared" si="67"/>
        <v>0.13669100000000001</v>
      </c>
      <c r="N136" s="78">
        <f t="shared" si="67"/>
        <v>0.13669100000000001</v>
      </c>
      <c r="O136" s="78">
        <f t="shared" si="67"/>
        <v>0.13669100000000001</v>
      </c>
      <c r="P136" s="78">
        <f t="shared" si="67"/>
        <v>0.13669100000000001</v>
      </c>
      <c r="Q136" s="135"/>
      <c r="R136" s="91"/>
      <c r="S136" s="91"/>
    </row>
    <row r="137" spans="2:24" ht="15" customHeight="1" x14ac:dyDescent="0.25">
      <c r="B137" s="18" t="s">
        <v>13</v>
      </c>
      <c r="C137" s="69">
        <f t="shared" ref="C137:J137" si="68">+SUM(C132:C136)</f>
        <v>0</v>
      </c>
      <c r="D137" s="69">
        <f t="shared" si="68"/>
        <v>3.2890300000000003</v>
      </c>
      <c r="E137" s="69">
        <f t="shared" si="68"/>
        <v>3.101483</v>
      </c>
      <c r="F137" s="69">
        <f t="shared" si="68"/>
        <v>2.4199660000000001</v>
      </c>
      <c r="G137" s="69">
        <f t="shared" si="68"/>
        <v>3.6077600000000003</v>
      </c>
      <c r="H137" s="69">
        <f t="shared" si="68"/>
        <v>4.2906849999999999</v>
      </c>
      <c r="I137" s="69">
        <f t="shared" si="68"/>
        <v>3.6340279999999998</v>
      </c>
      <c r="J137" s="69">
        <f t="shared" si="68"/>
        <v>4.0324800000000005</v>
      </c>
      <c r="K137" s="74">
        <f t="shared" ref="K137:P137" si="69">+SUM(K132:K136)</f>
        <v>5.8280136403929701</v>
      </c>
      <c r="L137" s="74">
        <f t="shared" si="69"/>
        <v>9.0603008548467034</v>
      </c>
      <c r="M137" s="74">
        <f t="shared" si="69"/>
        <v>13.712948393007851</v>
      </c>
      <c r="N137" s="74">
        <f t="shared" si="69"/>
        <v>20.123350102071758</v>
      </c>
      <c r="O137" s="74">
        <f t="shared" si="69"/>
        <v>28.705160907984478</v>
      </c>
      <c r="P137" s="74">
        <f t="shared" si="69"/>
        <v>40.106497803004622</v>
      </c>
      <c r="Q137" s="135"/>
      <c r="R137" s="91"/>
      <c r="S137" s="91"/>
    </row>
    <row r="138" spans="2:24" ht="15" customHeight="1" x14ac:dyDescent="0.25">
      <c r="B138" s="18" t="s">
        <v>14</v>
      </c>
      <c r="C138" s="69">
        <f t="shared" ref="C138:J138" si="70">+SUM(C131,C137)</f>
        <v>0</v>
      </c>
      <c r="D138" s="69">
        <f t="shared" si="70"/>
        <v>5.933033</v>
      </c>
      <c r="E138" s="69">
        <f t="shared" si="70"/>
        <v>5.5206149999999994</v>
      </c>
      <c r="F138" s="69">
        <f t="shared" si="70"/>
        <v>4.5678580000000002</v>
      </c>
      <c r="G138" s="69">
        <f t="shared" si="70"/>
        <v>5.3116940000000001</v>
      </c>
      <c r="H138" s="69">
        <f t="shared" si="70"/>
        <v>5.8717569999999997</v>
      </c>
      <c r="I138" s="69">
        <f t="shared" si="70"/>
        <v>5.5251319999999993</v>
      </c>
      <c r="J138" s="69">
        <f t="shared" si="70"/>
        <v>5.6714970000000005</v>
      </c>
      <c r="K138" s="74">
        <f t="shared" ref="K138:P138" si="71">+SUM(K131,K137)</f>
        <v>7.5514928431890658</v>
      </c>
      <c r="L138" s="74">
        <f t="shared" si="71"/>
        <v>10.923342089647269</v>
      </c>
      <c r="M138" s="74">
        <f t="shared" si="71"/>
        <v>15.779071205081182</v>
      </c>
      <c r="N138" s="74">
        <f t="shared" si="71"/>
        <v>22.468895541417812</v>
      </c>
      <c r="O138" s="74">
        <f t="shared" si="71"/>
        <v>31.424261893153627</v>
      </c>
      <c r="P138" s="74">
        <f t="shared" si="71"/>
        <v>43.316586644944074</v>
      </c>
      <c r="Q138" s="135"/>
      <c r="R138" s="91"/>
      <c r="S138" s="91"/>
    </row>
    <row r="139" spans="2:24" ht="18.75" x14ac:dyDescent="0.4">
      <c r="B139" s="2"/>
      <c r="C139" s="2"/>
      <c r="D139" s="2"/>
      <c r="E139" s="2"/>
      <c r="F139" s="2"/>
      <c r="G139" s="2"/>
      <c r="H139" s="2"/>
      <c r="I139" s="2"/>
      <c r="J139" s="2"/>
      <c r="K139" s="2"/>
      <c r="L139" s="2"/>
      <c r="M139" s="2"/>
      <c r="N139" s="2"/>
      <c r="O139" s="2"/>
      <c r="P139" s="2"/>
      <c r="R139" s="91"/>
      <c r="S139" s="91"/>
    </row>
    <row r="140" spans="2:24" ht="18" x14ac:dyDescent="0.25">
      <c r="B140" s="18" t="s">
        <v>15</v>
      </c>
      <c r="C140" s="39"/>
      <c r="D140" s="39"/>
      <c r="E140" s="39"/>
      <c r="F140" s="39"/>
      <c r="G140" s="39"/>
      <c r="H140" s="39"/>
      <c r="I140" s="39"/>
      <c r="J140" s="39"/>
      <c r="K140" s="23"/>
      <c r="L140" s="23"/>
      <c r="M140" s="23"/>
      <c r="N140" s="23"/>
      <c r="O140" s="23"/>
      <c r="P140" s="23"/>
      <c r="Q140" s="94"/>
      <c r="R140" s="93"/>
      <c r="S140" s="93"/>
    </row>
    <row r="141" spans="2:24" x14ac:dyDescent="0.25">
      <c r="B141" s="48" t="s">
        <v>111</v>
      </c>
      <c r="C141" s="65"/>
      <c r="D141" s="65">
        <v>0.37467699999999998</v>
      </c>
      <c r="E141" s="65">
        <v>0.37467699999999998</v>
      </c>
      <c r="F141" s="65">
        <v>0.37467699999999998</v>
      </c>
      <c r="G141" s="65">
        <v>0.37467699999999998</v>
      </c>
      <c r="H141" s="65">
        <v>0.37467699999999998</v>
      </c>
      <c r="I141" s="65">
        <v>0.37467699999999998</v>
      </c>
      <c r="J141" s="65">
        <v>0.37467699999999998</v>
      </c>
      <c r="K141" s="23"/>
      <c r="L141" s="23"/>
      <c r="M141" s="23"/>
      <c r="N141" s="23"/>
      <c r="O141" s="23"/>
      <c r="P141" s="23"/>
      <c r="R141" s="91"/>
      <c r="S141" s="91"/>
    </row>
    <row r="142" spans="2:24" x14ac:dyDescent="0.25">
      <c r="B142" s="48" t="s">
        <v>179</v>
      </c>
      <c r="C142" s="65"/>
      <c r="D142" s="65">
        <v>3.2042489999999999</v>
      </c>
      <c r="E142" s="65">
        <v>3.2042489999999999</v>
      </c>
      <c r="F142" s="65">
        <v>3.2042489999999999</v>
      </c>
      <c r="G142" s="65">
        <v>1.7070430000000001</v>
      </c>
      <c r="H142" s="65">
        <v>0</v>
      </c>
      <c r="I142" s="65">
        <v>0</v>
      </c>
      <c r="J142" s="65">
        <v>0</v>
      </c>
      <c r="K142" s="23"/>
      <c r="L142" s="23"/>
      <c r="M142" s="23"/>
      <c r="N142" s="23"/>
      <c r="O142" s="23"/>
      <c r="P142" s="23"/>
      <c r="R142" s="91"/>
      <c r="S142" s="91"/>
    </row>
    <row r="143" spans="2:24" x14ac:dyDescent="0.25">
      <c r="B143" s="48" t="s">
        <v>112</v>
      </c>
      <c r="C143" s="65"/>
      <c r="D143" s="65">
        <v>-0.13844000000000001</v>
      </c>
      <c r="E143" s="65">
        <v>-0.15740899999999999</v>
      </c>
      <c r="F143" s="65">
        <v>-0.114125</v>
      </c>
      <c r="G143" s="65">
        <v>-0.27802900000000003</v>
      </c>
      <c r="H143" s="65">
        <v>-0.56617700000000004</v>
      </c>
      <c r="I143" s="65">
        <v>-0.66308</v>
      </c>
      <c r="J143" s="65">
        <v>-0.627359</v>
      </c>
      <c r="K143" s="23"/>
      <c r="L143" s="23"/>
      <c r="M143" s="23"/>
      <c r="N143" s="23"/>
      <c r="O143" s="23"/>
      <c r="P143" s="23"/>
      <c r="Q143" s="94"/>
      <c r="R143" s="93"/>
      <c r="S143" s="93"/>
    </row>
    <row r="144" spans="2:24" x14ac:dyDescent="0.25">
      <c r="B144" s="48" t="s">
        <v>84</v>
      </c>
      <c r="C144" s="65"/>
      <c r="D144" s="65">
        <v>-1.5241690000000001</v>
      </c>
      <c r="E144" s="65">
        <v>-1.0449949999999999</v>
      </c>
      <c r="F144" s="65">
        <v>-1.339936</v>
      </c>
      <c r="G144" s="65">
        <v>-1.687692</v>
      </c>
      <c r="H144" s="65">
        <v>1.5708819999999999</v>
      </c>
      <c r="I144" s="65">
        <v>2.841777</v>
      </c>
      <c r="J144" s="65">
        <v>2.821882</v>
      </c>
      <c r="K144" s="23"/>
      <c r="L144" s="23"/>
      <c r="M144" s="23"/>
      <c r="N144" s="23"/>
      <c r="O144" s="23"/>
      <c r="P144" s="23"/>
    </row>
    <row r="145" spans="2:17" x14ac:dyDescent="0.25">
      <c r="B145" s="48" t="s">
        <v>146</v>
      </c>
      <c r="C145" s="65"/>
      <c r="D145" s="65">
        <v>0.34740700000000002</v>
      </c>
      <c r="E145" s="65">
        <v>0.42450599999999999</v>
      </c>
      <c r="F145" s="65">
        <v>0.88432299999999997</v>
      </c>
      <c r="G145" s="65">
        <v>0.85615600000000003</v>
      </c>
      <c r="H145" s="65">
        <v>-0.12467399999999999</v>
      </c>
      <c r="I145" s="65">
        <v>1.5032E-2</v>
      </c>
      <c r="J145" s="65">
        <v>0.323347</v>
      </c>
      <c r="K145" s="23"/>
      <c r="L145" s="23"/>
      <c r="M145" s="23"/>
      <c r="N145" s="23"/>
      <c r="O145" s="23"/>
      <c r="P145" s="23"/>
    </row>
    <row r="146" spans="2:17" x14ac:dyDescent="0.25">
      <c r="B146" s="48" t="s">
        <v>147</v>
      </c>
      <c r="C146" s="65"/>
      <c r="D146" s="65">
        <v>0</v>
      </c>
      <c r="E146" s="65">
        <v>0</v>
      </c>
      <c r="F146" s="65">
        <v>0</v>
      </c>
      <c r="G146" s="65">
        <v>0.116356</v>
      </c>
      <c r="H146" s="65">
        <v>8.7266999999999997E-2</v>
      </c>
      <c r="I146" s="65">
        <v>5.8178000000000001E-2</v>
      </c>
      <c r="J146" s="65">
        <v>2.9089E-2</v>
      </c>
      <c r="K146" s="23"/>
      <c r="L146" s="23"/>
      <c r="M146" s="23"/>
      <c r="N146" s="23"/>
      <c r="O146" s="23"/>
      <c r="P146" s="23"/>
    </row>
    <row r="147" spans="2:17" x14ac:dyDescent="0.25">
      <c r="B147" s="48" t="s">
        <v>113</v>
      </c>
      <c r="C147" s="65"/>
      <c r="D147" s="65">
        <v>0.45312999999999998</v>
      </c>
      <c r="E147" s="65">
        <v>-0.26555299999999998</v>
      </c>
      <c r="F147" s="65">
        <v>-1.835798</v>
      </c>
      <c r="G147" s="65">
        <v>1.198914</v>
      </c>
      <c r="H147" s="65">
        <v>1.3453630000000001</v>
      </c>
      <c r="I147" s="65">
        <v>-0.17732899999999999</v>
      </c>
      <c r="J147" s="65">
        <v>0.14804500000000001</v>
      </c>
      <c r="K147" s="23"/>
      <c r="L147" s="23"/>
      <c r="M147" s="23"/>
      <c r="N147" s="23"/>
      <c r="O147" s="23"/>
      <c r="P147" s="23"/>
    </row>
    <row r="148" spans="2:17" ht="18" x14ac:dyDescent="0.25">
      <c r="B148" s="18" t="s">
        <v>45</v>
      </c>
      <c r="C148" s="69">
        <f t="shared" ref="C148:J148" si="72">+SUM(C141:C147)</f>
        <v>0</v>
      </c>
      <c r="D148" s="69">
        <f t="shared" si="72"/>
        <v>2.7168539999999997</v>
      </c>
      <c r="E148" s="69">
        <f t="shared" si="72"/>
        <v>2.5354750000000004</v>
      </c>
      <c r="F148" s="69">
        <f t="shared" si="72"/>
        <v>1.1733899999999999</v>
      </c>
      <c r="G148" s="69">
        <f t="shared" si="72"/>
        <v>2.2874250000000003</v>
      </c>
      <c r="H148" s="69">
        <f t="shared" si="72"/>
        <v>2.687338</v>
      </c>
      <c r="I148" s="69">
        <f t="shared" si="72"/>
        <v>2.449255</v>
      </c>
      <c r="J148" s="69">
        <f t="shared" si="72"/>
        <v>3.0696810000000001</v>
      </c>
      <c r="K148" s="76">
        <f t="shared" ref="K148:P148" si="73">+J148+K105+K203+K204</f>
        <v>4.7147291993278575</v>
      </c>
      <c r="L148" s="76">
        <f t="shared" si="73"/>
        <v>7.8879358191500923</v>
      </c>
      <c r="M148" s="76">
        <f t="shared" si="73"/>
        <v>12.334633300293593</v>
      </c>
      <c r="N148" s="76">
        <f t="shared" si="73"/>
        <v>18.516529719893285</v>
      </c>
      <c r="O148" s="76">
        <f t="shared" si="73"/>
        <v>26.783400888230155</v>
      </c>
      <c r="P148" s="76">
        <f t="shared" si="73"/>
        <v>37.807916458703346</v>
      </c>
      <c r="Q148" s="135"/>
    </row>
    <row r="149" spans="2:17" x14ac:dyDescent="0.25">
      <c r="B149" s="48" t="s">
        <v>94</v>
      </c>
      <c r="C149" s="65"/>
      <c r="D149" s="65">
        <v>-7.1411000000000002E-2</v>
      </c>
      <c r="E149" s="65">
        <v>-7.6508000000000007E-2</v>
      </c>
      <c r="F149" s="65">
        <v>-0.115317</v>
      </c>
      <c r="G149" s="65">
        <v>-3.9136999999999998E-2</v>
      </c>
      <c r="H149" s="65">
        <v>0</v>
      </c>
      <c r="I149" s="65">
        <v>0</v>
      </c>
      <c r="J149" s="65">
        <v>0</v>
      </c>
      <c r="K149" s="78">
        <f>+J149</f>
        <v>0</v>
      </c>
      <c r="L149" s="78">
        <f t="shared" ref="L149:P149" si="74">+K149</f>
        <v>0</v>
      </c>
      <c r="M149" s="78">
        <f t="shared" si="74"/>
        <v>0</v>
      </c>
      <c r="N149" s="78">
        <f t="shared" si="74"/>
        <v>0</v>
      </c>
      <c r="O149" s="78">
        <f t="shared" si="74"/>
        <v>0</v>
      </c>
      <c r="P149" s="78">
        <f t="shared" si="74"/>
        <v>0</v>
      </c>
      <c r="Q149" s="135"/>
    </row>
    <row r="150" spans="2:17" ht="18" x14ac:dyDescent="0.25">
      <c r="B150" s="18" t="s">
        <v>16</v>
      </c>
      <c r="C150" s="69">
        <f t="shared" ref="C150:I150" si="75">+SUM(C148:C149)</f>
        <v>0</v>
      </c>
      <c r="D150" s="69">
        <f t="shared" si="75"/>
        <v>2.6454429999999998</v>
      </c>
      <c r="E150" s="69">
        <f t="shared" si="75"/>
        <v>2.4589670000000003</v>
      </c>
      <c r="F150" s="69">
        <f t="shared" si="75"/>
        <v>1.0580729999999998</v>
      </c>
      <c r="G150" s="69">
        <f t="shared" si="75"/>
        <v>2.2482880000000001</v>
      </c>
      <c r="H150" s="69">
        <f t="shared" si="75"/>
        <v>2.687338</v>
      </c>
      <c r="I150" s="69">
        <f t="shared" si="75"/>
        <v>2.449255</v>
      </c>
      <c r="J150" s="69">
        <f>+SUM(J148:J149)</f>
        <v>3.0696810000000001</v>
      </c>
      <c r="K150" s="74">
        <f>+SUM(K148:K149)</f>
        <v>4.7147291993278575</v>
      </c>
      <c r="L150" s="74">
        <f t="shared" ref="L150:P150" si="76">+SUM(L148:L149)</f>
        <v>7.8879358191500923</v>
      </c>
      <c r="M150" s="74">
        <f t="shared" si="76"/>
        <v>12.334633300293593</v>
      </c>
      <c r="N150" s="74">
        <f t="shared" si="76"/>
        <v>18.516529719893285</v>
      </c>
      <c r="O150" s="74">
        <f t="shared" si="76"/>
        <v>26.783400888230155</v>
      </c>
      <c r="P150" s="74">
        <f t="shared" si="76"/>
        <v>37.807916458703346</v>
      </c>
      <c r="Q150" s="135"/>
    </row>
    <row r="151" spans="2:17" x14ac:dyDescent="0.25">
      <c r="B151" s="48" t="s">
        <v>114</v>
      </c>
      <c r="C151" s="112"/>
      <c r="D151" s="112">
        <v>0.70106500000000005</v>
      </c>
      <c r="E151" s="112">
        <v>0.24091399999999999</v>
      </c>
      <c r="F151" s="112">
        <v>1.1693480000000001</v>
      </c>
      <c r="G151" s="112">
        <v>1.207668</v>
      </c>
      <c r="H151" s="112">
        <v>0.75904799999999994</v>
      </c>
      <c r="I151" s="65">
        <v>0.47097899999999998</v>
      </c>
      <c r="J151" s="65">
        <v>0.323214</v>
      </c>
      <c r="K151" s="113">
        <f>+J151</f>
        <v>0.323214</v>
      </c>
      <c r="L151" s="113">
        <f t="shared" ref="L151:P151" si="77">+K151</f>
        <v>0.323214</v>
      </c>
      <c r="M151" s="113">
        <f t="shared" si="77"/>
        <v>0.323214</v>
      </c>
      <c r="N151" s="113">
        <f t="shared" si="77"/>
        <v>0.323214</v>
      </c>
      <c r="O151" s="113">
        <f t="shared" si="77"/>
        <v>0.323214</v>
      </c>
      <c r="P151" s="113">
        <f t="shared" si="77"/>
        <v>0.323214</v>
      </c>
      <c r="Q151" s="135"/>
    </row>
    <row r="152" spans="2:17" x14ac:dyDescent="0.25">
      <c r="B152" s="48" t="s">
        <v>149</v>
      </c>
      <c r="C152" s="112"/>
      <c r="D152" s="112">
        <v>0</v>
      </c>
      <c r="E152" s="112">
        <v>0</v>
      </c>
      <c r="F152" s="112">
        <v>0</v>
      </c>
      <c r="G152" s="112">
        <v>0</v>
      </c>
      <c r="H152" s="112">
        <v>0.124959</v>
      </c>
      <c r="I152" s="65">
        <v>0.124959</v>
      </c>
      <c r="J152" s="65">
        <v>0.124959</v>
      </c>
      <c r="K152" s="113">
        <f>+J152</f>
        <v>0.124959</v>
      </c>
      <c r="L152" s="113">
        <f t="shared" ref="L152:P152" si="78">+K152</f>
        <v>0.124959</v>
      </c>
      <c r="M152" s="113">
        <f t="shared" si="78"/>
        <v>0.124959</v>
      </c>
      <c r="N152" s="113">
        <f t="shared" si="78"/>
        <v>0.124959</v>
      </c>
      <c r="O152" s="113">
        <f t="shared" si="78"/>
        <v>0.124959</v>
      </c>
      <c r="P152" s="113">
        <f t="shared" si="78"/>
        <v>0.124959</v>
      </c>
      <c r="Q152" s="135"/>
    </row>
    <row r="153" spans="2:17" x14ac:dyDescent="0.25">
      <c r="B153" s="48" t="s">
        <v>62</v>
      </c>
      <c r="C153" s="112"/>
      <c r="D153" s="112">
        <v>0</v>
      </c>
      <c r="E153" s="112">
        <v>0</v>
      </c>
      <c r="F153" s="112">
        <v>0</v>
      </c>
      <c r="G153" s="112">
        <v>3.8785E-2</v>
      </c>
      <c r="H153" s="112">
        <v>2.9089E-2</v>
      </c>
      <c r="I153" s="65">
        <v>1.9393000000000001E-2</v>
      </c>
      <c r="J153" s="65">
        <v>9.6959999999999998E-3</v>
      </c>
      <c r="K153" s="113">
        <f>+J153</f>
        <v>9.6959999999999998E-3</v>
      </c>
      <c r="L153" s="113">
        <f t="shared" ref="L153:P153" si="79">+K153</f>
        <v>9.6959999999999998E-3</v>
      </c>
      <c r="M153" s="113">
        <f t="shared" si="79"/>
        <v>9.6959999999999998E-3</v>
      </c>
      <c r="N153" s="113">
        <f t="shared" si="79"/>
        <v>9.6959999999999998E-3</v>
      </c>
      <c r="O153" s="113">
        <f t="shared" si="79"/>
        <v>9.6959999999999998E-3</v>
      </c>
      <c r="P153" s="113">
        <f t="shared" si="79"/>
        <v>9.6959999999999998E-3</v>
      </c>
      <c r="Q153" s="135"/>
    </row>
    <row r="154" spans="2:17" x14ac:dyDescent="0.25">
      <c r="B154" s="48" t="s">
        <v>95</v>
      </c>
      <c r="C154" s="65"/>
      <c r="D154" s="65">
        <v>1.8741000000000001E-2</v>
      </c>
      <c r="E154" s="65">
        <v>3.3730999999999997E-2</v>
      </c>
      <c r="F154" s="65">
        <v>1.7701000000000001E-2</v>
      </c>
      <c r="G154" s="65">
        <v>1.4996000000000001E-2</v>
      </c>
      <c r="H154" s="65">
        <v>1.4996000000000001E-2</v>
      </c>
      <c r="I154" s="65">
        <v>1.4996000000000001E-2</v>
      </c>
      <c r="J154" s="65">
        <v>1.4996000000000001E-2</v>
      </c>
      <c r="K154" s="49">
        <f>+J154</f>
        <v>1.4996000000000001E-2</v>
      </c>
      <c r="L154" s="49">
        <f t="shared" ref="L154:P154" si="80">+K154</f>
        <v>1.4996000000000001E-2</v>
      </c>
      <c r="M154" s="49">
        <f t="shared" si="80"/>
        <v>1.4996000000000001E-2</v>
      </c>
      <c r="N154" s="49">
        <f t="shared" si="80"/>
        <v>1.4996000000000001E-2</v>
      </c>
      <c r="O154" s="49">
        <f t="shared" si="80"/>
        <v>1.4996000000000001E-2</v>
      </c>
      <c r="P154" s="49">
        <f t="shared" si="80"/>
        <v>1.4996000000000001E-2</v>
      </c>
      <c r="Q154" s="135"/>
    </row>
    <row r="155" spans="2:17" ht="18" x14ac:dyDescent="0.25">
      <c r="B155" s="18" t="s">
        <v>17</v>
      </c>
      <c r="C155" s="69">
        <f t="shared" ref="C155:K155" si="81">+SUM(C151:C154)</f>
        <v>0</v>
      </c>
      <c r="D155" s="69">
        <f t="shared" si="81"/>
        <v>0.71980600000000006</v>
      </c>
      <c r="E155" s="69">
        <f t="shared" si="81"/>
        <v>0.27464499999999997</v>
      </c>
      <c r="F155" s="69">
        <f t="shared" si="81"/>
        <v>1.187049</v>
      </c>
      <c r="G155" s="69">
        <f t="shared" si="81"/>
        <v>1.261449</v>
      </c>
      <c r="H155" s="69">
        <f t="shared" si="81"/>
        <v>0.92809200000000003</v>
      </c>
      <c r="I155" s="69">
        <f t="shared" si="81"/>
        <v>0.63032699999999997</v>
      </c>
      <c r="J155" s="69">
        <f t="shared" si="81"/>
        <v>0.47286499999999998</v>
      </c>
      <c r="K155" s="74">
        <f t="shared" si="81"/>
        <v>0.47286499999999998</v>
      </c>
      <c r="L155" s="74">
        <f t="shared" ref="L155:P155" si="82">+SUM(L151:L154)</f>
        <v>0.47286499999999998</v>
      </c>
      <c r="M155" s="74">
        <f t="shared" si="82"/>
        <v>0.47286499999999998</v>
      </c>
      <c r="N155" s="74">
        <f t="shared" si="82"/>
        <v>0.47286499999999998</v>
      </c>
      <c r="O155" s="74">
        <f t="shared" si="82"/>
        <v>0.47286499999999998</v>
      </c>
      <c r="P155" s="74">
        <f t="shared" si="82"/>
        <v>0.47286499999999998</v>
      </c>
      <c r="Q155" s="135"/>
    </row>
    <row r="156" spans="2:17" x14ac:dyDescent="0.25">
      <c r="B156" s="48" t="s">
        <v>114</v>
      </c>
      <c r="C156" s="65"/>
      <c r="D156" s="65">
        <f>1.857851-0.006223</f>
        <v>1.8516279999999998</v>
      </c>
      <c r="E156" s="65">
        <v>1.7415590000000001</v>
      </c>
      <c r="F156" s="65">
        <v>1.099661</v>
      </c>
      <c r="G156" s="65">
        <v>0.51187199999999999</v>
      </c>
      <c r="H156" s="65">
        <v>0.81157000000000001</v>
      </c>
      <c r="I156" s="65">
        <v>1.043196</v>
      </c>
      <c r="J156" s="65">
        <v>0.815469</v>
      </c>
      <c r="K156" s="160">
        <f>+J156</f>
        <v>0.815469</v>
      </c>
      <c r="L156" s="160">
        <f t="shared" ref="L156:P156" si="83">+K156</f>
        <v>0.815469</v>
      </c>
      <c r="M156" s="160">
        <f t="shared" si="83"/>
        <v>0.815469</v>
      </c>
      <c r="N156" s="160">
        <f t="shared" si="83"/>
        <v>0.815469</v>
      </c>
      <c r="O156" s="160">
        <f t="shared" si="83"/>
        <v>0.815469</v>
      </c>
      <c r="P156" s="160">
        <f t="shared" si="83"/>
        <v>0.815469</v>
      </c>
      <c r="Q156" s="135"/>
    </row>
    <row r="157" spans="2:17" x14ac:dyDescent="0.25">
      <c r="B157" s="48" t="s">
        <v>115</v>
      </c>
      <c r="C157" s="65"/>
      <c r="D157" s="65">
        <v>0.70993300000000004</v>
      </c>
      <c r="E157" s="65">
        <v>1.0414460000000001</v>
      </c>
      <c r="F157" s="65">
        <v>1.1530769999999999</v>
      </c>
      <c r="G157" s="65">
        <v>1.194585</v>
      </c>
      <c r="H157" s="65">
        <v>1.367235</v>
      </c>
      <c r="I157" s="65">
        <v>1.301679</v>
      </c>
      <c r="J157" s="65">
        <v>1.235082</v>
      </c>
      <c r="K157" s="49">
        <f>+K118/365*-SUM(K77:K78)</f>
        <v>1.470029643861209</v>
      </c>
      <c r="L157" s="49">
        <f t="shared" ref="L157:P157" si="84">+L118/365*-SUM(L77:L78)</f>
        <v>1.6686722704971768</v>
      </c>
      <c r="M157" s="49">
        <f t="shared" si="84"/>
        <v>2.0777039047875867</v>
      </c>
      <c r="N157" s="49">
        <f t="shared" si="84"/>
        <v>2.5856318215245251</v>
      </c>
      <c r="O157" s="49">
        <f t="shared" si="84"/>
        <v>3.2741270049234705</v>
      </c>
      <c r="P157" s="49">
        <f t="shared" si="84"/>
        <v>4.1419361862407316</v>
      </c>
      <c r="Q157" s="135"/>
    </row>
    <row r="158" spans="2:17" x14ac:dyDescent="0.25">
      <c r="B158" s="48" t="s">
        <v>85</v>
      </c>
      <c r="C158" s="65"/>
      <c r="D158" s="65">
        <v>6.2230000000000002E-3</v>
      </c>
      <c r="E158" s="65">
        <v>3.9979999999999998E-3</v>
      </c>
      <c r="F158" s="65">
        <v>3.9979999999999998E-3</v>
      </c>
      <c r="G158" s="65">
        <v>3.9979999999999998E-3</v>
      </c>
      <c r="H158" s="65">
        <v>3.9979999999999998E-3</v>
      </c>
      <c r="I158" s="65">
        <v>3.9979999999999998E-3</v>
      </c>
      <c r="J158" s="65">
        <v>3.9979999999999998E-3</v>
      </c>
      <c r="K158" s="49">
        <f>+J158</f>
        <v>3.9979999999999998E-3</v>
      </c>
      <c r="L158" s="49">
        <f t="shared" ref="L158:P158" si="85">+K158</f>
        <v>3.9979999999999998E-3</v>
      </c>
      <c r="M158" s="49">
        <f t="shared" si="85"/>
        <v>3.9979999999999998E-3</v>
      </c>
      <c r="N158" s="49">
        <f t="shared" si="85"/>
        <v>3.9979999999999998E-3</v>
      </c>
      <c r="O158" s="49">
        <f t="shared" si="85"/>
        <v>3.9979999999999998E-3</v>
      </c>
      <c r="P158" s="49">
        <f t="shared" si="85"/>
        <v>3.9979999999999998E-3</v>
      </c>
      <c r="Q158" s="135"/>
    </row>
    <row r="159" spans="2:17" x14ac:dyDescent="0.25">
      <c r="B159" s="48" t="s">
        <v>148</v>
      </c>
      <c r="C159" s="65"/>
      <c r="D159" s="65">
        <v>0</v>
      </c>
      <c r="E159" s="65">
        <v>0</v>
      </c>
      <c r="F159" s="65">
        <v>6.6000000000000003E-2</v>
      </c>
      <c r="G159" s="65">
        <v>9.1502E-2</v>
      </c>
      <c r="H159" s="65">
        <v>7.3523000000000005E-2</v>
      </c>
      <c r="I159" s="65">
        <v>9.6675999999999998E-2</v>
      </c>
      <c r="J159" s="65">
        <v>7.4400999999999995E-2</v>
      </c>
      <c r="K159" s="49">
        <f>+J159</f>
        <v>7.4400999999999995E-2</v>
      </c>
      <c r="L159" s="49">
        <f t="shared" ref="L159:P159" si="86">+K159</f>
        <v>7.4400999999999995E-2</v>
      </c>
      <c r="M159" s="49">
        <f t="shared" si="86"/>
        <v>7.4400999999999995E-2</v>
      </c>
      <c r="N159" s="49">
        <f t="shared" si="86"/>
        <v>7.4400999999999995E-2</v>
      </c>
      <c r="O159" s="49">
        <f t="shared" si="86"/>
        <v>7.4400999999999995E-2</v>
      </c>
      <c r="P159" s="49">
        <f t="shared" si="86"/>
        <v>7.4400999999999995E-2</v>
      </c>
      <c r="Q159" s="135"/>
    </row>
    <row r="160" spans="2:17" ht="18" x14ac:dyDescent="0.25">
      <c r="B160" s="18" t="s">
        <v>18</v>
      </c>
      <c r="C160" s="67">
        <f t="shared" ref="C160:J160" si="87">+SUM(C156:C159)</f>
        <v>0</v>
      </c>
      <c r="D160" s="67">
        <f t="shared" si="87"/>
        <v>2.5677839999999996</v>
      </c>
      <c r="E160" s="67">
        <f t="shared" si="87"/>
        <v>2.7870030000000003</v>
      </c>
      <c r="F160" s="67">
        <f t="shared" si="87"/>
        <v>2.3227359999999999</v>
      </c>
      <c r="G160" s="67">
        <f t="shared" si="87"/>
        <v>1.8019569999999998</v>
      </c>
      <c r="H160" s="67">
        <f t="shared" si="87"/>
        <v>2.2563260000000005</v>
      </c>
      <c r="I160" s="67">
        <f t="shared" si="87"/>
        <v>2.4455490000000002</v>
      </c>
      <c r="J160" s="67">
        <f t="shared" si="87"/>
        <v>2.1289500000000001</v>
      </c>
      <c r="K160" s="77">
        <f t="shared" ref="K160:P160" si="88">+SUM(K156:K159)</f>
        <v>2.3638976438612094</v>
      </c>
      <c r="L160" s="77">
        <f t="shared" si="88"/>
        <v>2.5625402704971769</v>
      </c>
      <c r="M160" s="77">
        <f t="shared" si="88"/>
        <v>2.971571904787587</v>
      </c>
      <c r="N160" s="77">
        <f t="shared" si="88"/>
        <v>3.4794998215245254</v>
      </c>
      <c r="O160" s="77">
        <f t="shared" si="88"/>
        <v>4.1679950049234709</v>
      </c>
      <c r="P160" s="77">
        <f t="shared" si="88"/>
        <v>5.0358041862407319</v>
      </c>
      <c r="Q160" s="135"/>
    </row>
    <row r="161" spans="2:17" ht="18" x14ac:dyDescent="0.25">
      <c r="B161" s="18" t="s">
        <v>19</v>
      </c>
      <c r="C161" s="66">
        <f t="shared" ref="C161:J161" si="89">+SUM(C150,C155,C160)</f>
        <v>0</v>
      </c>
      <c r="D161" s="66">
        <f t="shared" si="89"/>
        <v>5.933033</v>
      </c>
      <c r="E161" s="66">
        <f t="shared" si="89"/>
        <v>5.5206150000000012</v>
      </c>
      <c r="F161" s="66">
        <f t="shared" si="89"/>
        <v>4.5678579999999993</v>
      </c>
      <c r="G161" s="66">
        <f t="shared" si="89"/>
        <v>5.3116940000000001</v>
      </c>
      <c r="H161" s="66">
        <f t="shared" si="89"/>
        <v>5.8717560000000004</v>
      </c>
      <c r="I161" s="66">
        <f t="shared" si="89"/>
        <v>5.525131</v>
      </c>
      <c r="J161" s="66">
        <f t="shared" si="89"/>
        <v>5.6714960000000003</v>
      </c>
      <c r="K161" s="75">
        <f t="shared" ref="K161:P161" si="90">+SUM(K150,K155,K160)</f>
        <v>7.5514918431890665</v>
      </c>
      <c r="L161" s="75">
        <f t="shared" si="90"/>
        <v>10.92334108964727</v>
      </c>
      <c r="M161" s="75">
        <f t="shared" si="90"/>
        <v>15.77907020508118</v>
      </c>
      <c r="N161" s="75">
        <f t="shared" si="90"/>
        <v>22.468894541417811</v>
      </c>
      <c r="O161" s="75">
        <f t="shared" si="90"/>
        <v>31.424260893153622</v>
      </c>
      <c r="P161" s="75">
        <f t="shared" si="90"/>
        <v>43.316585644944077</v>
      </c>
      <c r="Q161" s="135"/>
    </row>
    <row r="162" spans="2:17" x14ac:dyDescent="0.25">
      <c r="C162" s="135">
        <f t="shared" ref="C162" si="91">+C138-C161</f>
        <v>0</v>
      </c>
      <c r="D162" s="135"/>
      <c r="E162" s="135"/>
      <c r="F162" s="135"/>
      <c r="G162" s="135"/>
      <c r="H162" s="135"/>
      <c r="I162" s="135"/>
      <c r="J162" s="135"/>
      <c r="K162" s="135"/>
      <c r="L162" s="135"/>
      <c r="M162" s="135"/>
      <c r="N162" s="135"/>
      <c r="O162" s="135"/>
      <c r="P162" s="135"/>
    </row>
    <row r="163" spans="2:17" s="3" customFormat="1" x14ac:dyDescent="0.25"/>
    <row r="164" spans="2:17" x14ac:dyDescent="0.25">
      <c r="B164" s="50"/>
      <c r="C164" s="41"/>
      <c r="D164" s="41"/>
      <c r="E164" s="41"/>
      <c r="F164" s="41"/>
      <c r="G164" s="41"/>
      <c r="H164" s="41"/>
      <c r="I164" s="41"/>
      <c r="J164" s="41"/>
      <c r="K164" s="41"/>
      <c r="L164" s="38"/>
      <c r="M164" s="41"/>
      <c r="N164" s="41"/>
      <c r="O164" s="41"/>
      <c r="P164" s="41"/>
    </row>
    <row r="165" spans="2:17" x14ac:dyDescent="0.25">
      <c r="B165" s="50"/>
      <c r="C165" s="41"/>
      <c r="D165" s="41"/>
      <c r="E165" s="41"/>
      <c r="F165" s="41"/>
      <c r="G165" s="41"/>
      <c r="H165" s="41"/>
      <c r="I165" s="41"/>
      <c r="J165" s="41"/>
      <c r="K165" s="41"/>
      <c r="L165" s="42"/>
      <c r="M165" s="42"/>
      <c r="N165" s="42"/>
      <c r="O165" s="42"/>
      <c r="P165" s="42"/>
    </row>
    <row r="166" spans="2:17" ht="30" x14ac:dyDescent="0.4">
      <c r="B166" s="22" t="s">
        <v>143</v>
      </c>
      <c r="E166" s="97"/>
      <c r="F166" s="144"/>
      <c r="J166" s="97"/>
      <c r="K166" s="97"/>
      <c r="L166" s="97"/>
    </row>
    <row r="167" spans="2:17" x14ac:dyDescent="0.25">
      <c r="F167" s="144"/>
      <c r="H167" s="144"/>
      <c r="J167" s="97"/>
      <c r="K167" s="116"/>
    </row>
    <row r="168" spans="2:17" ht="22.5" x14ac:dyDescent="0.3">
      <c r="B168" s="16" t="s">
        <v>51</v>
      </c>
      <c r="C168" s="6">
        <v>2017</v>
      </c>
      <c r="D168" s="6">
        <v>2018</v>
      </c>
      <c r="E168" s="5">
        <v>2019</v>
      </c>
      <c r="F168" s="5">
        <v>2020</v>
      </c>
      <c r="G168" s="5">
        <v>2021</v>
      </c>
      <c r="H168" s="5">
        <v>2022</v>
      </c>
      <c r="I168" s="6">
        <v>2023</v>
      </c>
      <c r="J168" s="6">
        <v>2024</v>
      </c>
      <c r="K168" s="5" t="s">
        <v>38</v>
      </c>
      <c r="L168" s="5" t="s">
        <v>47</v>
      </c>
      <c r="M168" s="5" t="s">
        <v>54</v>
      </c>
      <c r="N168" s="5" t="s">
        <v>87</v>
      </c>
      <c r="O168" s="5" t="s">
        <v>88</v>
      </c>
      <c r="P168" s="5" t="s">
        <v>183</v>
      </c>
    </row>
    <row r="169" spans="2:17" ht="18" x14ac:dyDescent="0.25">
      <c r="B169" s="18" t="s">
        <v>156</v>
      </c>
      <c r="C169" s="69">
        <f>C105</f>
        <v>0</v>
      </c>
      <c r="D169" s="69">
        <v>0.60858100000000004</v>
      </c>
      <c r="E169" s="69">
        <v>-0.25213600000000003</v>
      </c>
      <c r="F169" s="69">
        <v>-1.7540469999999999</v>
      </c>
      <c r="G169" s="69">
        <v>1.4770810000000001</v>
      </c>
      <c r="H169" s="69">
        <v>1.6861090000000001</v>
      </c>
      <c r="I169" s="69">
        <v>-0.54540200000000005</v>
      </c>
      <c r="J169" s="69">
        <f>+J101</f>
        <v>0.55547199999999963</v>
      </c>
      <c r="K169" s="74">
        <f t="shared" ref="K169:P169" si="92">+K101</f>
        <v>2.1933975991038093</v>
      </c>
      <c r="L169" s="74">
        <f t="shared" si="92"/>
        <v>4.2309421597629804</v>
      </c>
      <c r="M169" s="74">
        <f t="shared" si="92"/>
        <v>5.9289299748580016</v>
      </c>
      <c r="N169" s="74">
        <f t="shared" si="92"/>
        <v>8.2425285594662583</v>
      </c>
      <c r="O169" s="74">
        <f t="shared" si="92"/>
        <v>11.022494891115826</v>
      </c>
      <c r="P169" s="74">
        <f t="shared" si="92"/>
        <v>14.699354093964253</v>
      </c>
    </row>
    <row r="170" spans="2:17" ht="15" customHeight="1" x14ac:dyDescent="0.25">
      <c r="B170" s="48" t="s">
        <v>107</v>
      </c>
      <c r="C170" s="65"/>
      <c r="D170" s="65">
        <v>0.80346099999999998</v>
      </c>
      <c r="E170" s="65">
        <v>0.55664400000000003</v>
      </c>
      <c r="F170" s="65">
        <v>0.43566500000000002</v>
      </c>
      <c r="G170" s="65">
        <v>0.40700999999999998</v>
      </c>
      <c r="H170" s="65">
        <v>0.48103200000000002</v>
      </c>
      <c r="I170" s="65">
        <v>0.58359099999999997</v>
      </c>
      <c r="J170" s="65">
        <v>0.18155199999999999</v>
      </c>
      <c r="K170" s="78">
        <f>-K90</f>
        <v>0.27122158453978562</v>
      </c>
      <c r="L170" s="78">
        <f t="shared" ref="L170:P170" si="93">-L90</f>
        <v>0.31826595020082399</v>
      </c>
      <c r="M170" s="78">
        <f t="shared" si="93"/>
        <v>0.38672184642863427</v>
      </c>
      <c r="N170" s="78">
        <f t="shared" si="93"/>
        <v>0.4809112191583535</v>
      </c>
      <c r="O170" s="78">
        <f t="shared" si="93"/>
        <v>0.60683145290679474</v>
      </c>
      <c r="P170" s="78">
        <f t="shared" si="93"/>
        <v>0.77233643973796784</v>
      </c>
    </row>
    <row r="171" spans="2:17" x14ac:dyDescent="0.25">
      <c r="B171" s="48" t="s">
        <v>157</v>
      </c>
      <c r="C171" s="65"/>
      <c r="D171" s="65">
        <f>0.034882+0.000021</f>
        <v>3.4903000000000003E-2</v>
      </c>
      <c r="E171" s="65">
        <f>0.055745+0.067881</f>
        <v>0.123626</v>
      </c>
      <c r="F171" s="65">
        <f>0.03056+0.076657</f>
        <v>0.10721700000000001</v>
      </c>
      <c r="G171" s="65">
        <v>7.7656000000000003E-2</v>
      </c>
      <c r="H171" s="65">
        <v>9.2407000000000003E-2</v>
      </c>
      <c r="I171" s="65">
        <v>0.19943</v>
      </c>
      <c r="J171" s="65">
        <f>0.064015-J81</f>
        <v>0.124996</v>
      </c>
      <c r="K171" s="78"/>
      <c r="L171" s="78"/>
      <c r="M171" s="78"/>
      <c r="N171" s="78"/>
      <c r="O171" s="78"/>
      <c r="P171" s="78"/>
    </row>
    <row r="172" spans="2:17" x14ac:dyDescent="0.25">
      <c r="B172" s="48" t="s">
        <v>158</v>
      </c>
      <c r="C172" s="65"/>
      <c r="D172" s="65">
        <v>0.154585</v>
      </c>
      <c r="E172" s="65">
        <v>-8.0762E-2</v>
      </c>
      <c r="F172" s="65">
        <v>0.52715500000000004</v>
      </c>
      <c r="G172" s="65">
        <v>7.1708999999999995E-2</v>
      </c>
      <c r="H172" s="65">
        <v>-0.186277</v>
      </c>
      <c r="I172" s="65">
        <v>-0.174126</v>
      </c>
      <c r="J172" s="65">
        <v>0.48148600000000003</v>
      </c>
      <c r="K172" s="78"/>
      <c r="L172" s="78"/>
      <c r="M172" s="78"/>
      <c r="N172" s="78"/>
      <c r="O172" s="78"/>
      <c r="P172" s="78"/>
    </row>
    <row r="173" spans="2:17" x14ac:dyDescent="0.25">
      <c r="B173" s="48" t="s">
        <v>116</v>
      </c>
      <c r="C173" s="65"/>
      <c r="D173" s="65">
        <v>0</v>
      </c>
      <c r="E173" s="65">
        <v>1.7390000000000001E-3</v>
      </c>
      <c r="F173" s="65">
        <v>3.1220999999999999E-2</v>
      </c>
      <c r="G173" s="65">
        <v>-6.0354999999999999E-2</v>
      </c>
      <c r="H173" s="65">
        <v>-5.2137000000000003E-2</v>
      </c>
      <c r="I173" s="65">
        <v>0.25963000000000003</v>
      </c>
      <c r="J173" s="65">
        <v>9.3178999999999998E-2</v>
      </c>
      <c r="K173" s="78"/>
      <c r="L173" s="78"/>
      <c r="M173" s="78"/>
      <c r="N173" s="78"/>
      <c r="O173" s="78"/>
      <c r="P173" s="78"/>
    </row>
    <row r="174" spans="2:17" x14ac:dyDescent="0.25">
      <c r="B174" s="15" t="s">
        <v>181</v>
      </c>
      <c r="C174" s="65"/>
      <c r="D174" s="65">
        <v>0</v>
      </c>
      <c r="E174" s="65">
        <v>-5.5045999999999998E-2</v>
      </c>
      <c r="F174" s="65">
        <v>0</v>
      </c>
      <c r="G174" s="65">
        <v>0</v>
      </c>
      <c r="H174" s="65">
        <v>0</v>
      </c>
      <c r="I174" s="65">
        <v>0</v>
      </c>
      <c r="J174" s="65">
        <v>0</v>
      </c>
      <c r="K174" s="78"/>
      <c r="L174" s="78"/>
      <c r="M174" s="78"/>
      <c r="N174" s="78"/>
      <c r="O174" s="78"/>
      <c r="P174" s="78"/>
    </row>
    <row r="175" spans="2:17" x14ac:dyDescent="0.25">
      <c r="B175" s="15" t="s">
        <v>200</v>
      </c>
      <c r="C175" s="65"/>
      <c r="D175" s="65">
        <f>-0.008275-0.004072</f>
        <v>-1.2347E-2</v>
      </c>
      <c r="E175" s="65">
        <v>0</v>
      </c>
      <c r="F175" s="65">
        <v>0</v>
      </c>
      <c r="G175" s="65">
        <v>0</v>
      </c>
      <c r="H175" s="65">
        <v>0</v>
      </c>
      <c r="I175" s="65">
        <v>0</v>
      </c>
      <c r="J175" s="65">
        <v>0</v>
      </c>
      <c r="K175" s="78"/>
      <c r="L175" s="78"/>
      <c r="M175" s="78"/>
      <c r="N175" s="78"/>
      <c r="O175" s="78"/>
      <c r="P175" s="78"/>
    </row>
    <row r="176" spans="2:17" x14ac:dyDescent="0.25">
      <c r="B176" s="61" t="s">
        <v>96</v>
      </c>
      <c r="C176" s="65"/>
      <c r="D176" s="65">
        <v>0.151088</v>
      </c>
      <c r="E176" s="65">
        <v>0.11006100000000001</v>
      </c>
      <c r="F176" s="65">
        <v>8.1219E-2</v>
      </c>
      <c r="G176" s="65">
        <v>6.7998000000000003E-2</v>
      </c>
      <c r="H176" s="65">
        <v>5.3385000000000002E-2</v>
      </c>
      <c r="I176" s="65">
        <v>5.8939999999999999E-2</v>
      </c>
      <c r="J176" s="65">
        <v>5.9491000000000002E-2</v>
      </c>
      <c r="K176" s="78"/>
      <c r="L176" s="78"/>
      <c r="M176" s="78"/>
      <c r="N176" s="78"/>
      <c r="O176" s="78"/>
      <c r="P176" s="78"/>
    </row>
    <row r="177" spans="2:16" x14ac:dyDescent="0.25">
      <c r="B177" s="61" t="s">
        <v>97</v>
      </c>
      <c r="C177" s="65"/>
      <c r="D177" s="65">
        <v>-1.0638E-2</v>
      </c>
      <c r="E177" s="65">
        <v>-3.578E-3</v>
      </c>
      <c r="F177" s="65">
        <v>-1.72E-3</v>
      </c>
      <c r="G177" s="65">
        <v>-9.5119999999999996E-3</v>
      </c>
      <c r="H177" s="65">
        <v>-2.5900000000000001E-4</v>
      </c>
      <c r="I177" s="65">
        <v>-2.9799999999999998E-4</v>
      </c>
      <c r="J177" s="65">
        <v>-2.2844E-2</v>
      </c>
      <c r="K177" s="78"/>
      <c r="L177" s="78"/>
      <c r="M177" s="78"/>
      <c r="N177" s="78"/>
      <c r="O177" s="78"/>
      <c r="P177" s="78"/>
    </row>
    <row r="178" spans="2:16" ht="17.850000000000001" customHeight="1" x14ac:dyDescent="0.25">
      <c r="B178" s="19" t="s">
        <v>20</v>
      </c>
      <c r="C178" s="69">
        <f t="shared" ref="C178:P178" si="94">SUM(C169:C177)</f>
        <v>0</v>
      </c>
      <c r="D178" s="69">
        <f t="shared" si="94"/>
        <v>1.729633</v>
      </c>
      <c r="E178" s="69">
        <f t="shared" si="94"/>
        <v>0.40054800000000002</v>
      </c>
      <c r="F178" s="69">
        <f t="shared" si="94"/>
        <v>-0.57328999999999986</v>
      </c>
      <c r="G178" s="69">
        <f t="shared" si="94"/>
        <v>2.031587</v>
      </c>
      <c r="H178" s="69">
        <f t="shared" si="94"/>
        <v>2.0742600000000002</v>
      </c>
      <c r="I178" s="69">
        <f t="shared" si="94"/>
        <v>0.38176499999999991</v>
      </c>
      <c r="J178" s="69">
        <f t="shared" si="94"/>
        <v>1.4733319999999994</v>
      </c>
      <c r="K178" s="74">
        <f t="shared" si="94"/>
        <v>2.4646191836435949</v>
      </c>
      <c r="L178" s="74">
        <f t="shared" si="94"/>
        <v>4.5492081099638044</v>
      </c>
      <c r="M178" s="74">
        <f t="shared" si="94"/>
        <v>6.3156518212866359</v>
      </c>
      <c r="N178" s="74">
        <f t="shared" si="94"/>
        <v>8.723439778624611</v>
      </c>
      <c r="O178" s="74">
        <f t="shared" si="94"/>
        <v>11.629326344022621</v>
      </c>
      <c r="P178" s="74">
        <f t="shared" si="94"/>
        <v>15.471690533702221</v>
      </c>
    </row>
    <row r="179" spans="2:16" ht="15" customHeight="1" x14ac:dyDescent="0.25">
      <c r="B179" s="61" t="s">
        <v>21</v>
      </c>
      <c r="C179" s="65"/>
      <c r="D179" s="65"/>
      <c r="E179" s="65"/>
      <c r="F179" s="65"/>
      <c r="G179" s="65"/>
      <c r="H179" s="65"/>
      <c r="I179" s="65"/>
      <c r="J179" s="65"/>
      <c r="K179" s="78"/>
      <c r="L179" s="78"/>
      <c r="M179" s="78"/>
      <c r="N179" s="78"/>
      <c r="O179" s="78"/>
      <c r="P179" s="78"/>
    </row>
    <row r="180" spans="2:16" ht="15" customHeight="1" x14ac:dyDescent="0.25">
      <c r="B180" s="132" t="s">
        <v>136</v>
      </c>
      <c r="C180" s="65"/>
      <c r="D180" s="65">
        <v>-0.14061199999999999</v>
      </c>
      <c r="E180" s="65">
        <v>-0.234434</v>
      </c>
      <c r="F180" s="65">
        <v>0.51269200000000004</v>
      </c>
      <c r="G180" s="65">
        <v>-0.98053299999999999</v>
      </c>
      <c r="H180" s="65">
        <v>-0.32322800000000002</v>
      </c>
      <c r="I180" s="65">
        <v>0.28737299999999999</v>
      </c>
      <c r="J180" s="65">
        <v>-0.19773099999999999</v>
      </c>
      <c r="K180" s="78">
        <f>-K134+J134</f>
        <v>3.247811890254626E-2</v>
      </c>
      <c r="L180" s="78">
        <f t="shared" ref="L180:P180" si="95">-L134+K134</f>
        <v>-0.93502092165093753</v>
      </c>
      <c r="M180" s="78">
        <f t="shared" si="95"/>
        <v>-1.2080940977677557</v>
      </c>
      <c r="N180" s="78">
        <f t="shared" si="95"/>
        <v>-1.5610237393723354</v>
      </c>
      <c r="O180" s="78">
        <f t="shared" si="95"/>
        <v>-2.0143513935145823</v>
      </c>
      <c r="P180" s="78">
        <f t="shared" si="95"/>
        <v>-2.5899885282407702</v>
      </c>
    </row>
    <row r="181" spans="2:16" ht="15" customHeight="1" x14ac:dyDescent="0.25">
      <c r="B181" s="132" t="s">
        <v>159</v>
      </c>
      <c r="C181" s="65"/>
      <c r="D181" s="65">
        <v>-8.4220000000000007E-3</v>
      </c>
      <c r="E181" s="65">
        <v>1.5984000000000002E-2</v>
      </c>
      <c r="F181" s="65">
        <v>-3.0488000000000001E-2</v>
      </c>
      <c r="G181" s="65">
        <v>3.1613000000000002E-2</v>
      </c>
      <c r="H181" s="65">
        <v>-0.12773200000000001</v>
      </c>
      <c r="I181" s="65">
        <v>0.180286</v>
      </c>
      <c r="J181" s="65">
        <v>-4.3811000000000003E-2</v>
      </c>
      <c r="K181" s="78"/>
      <c r="L181" s="78"/>
      <c r="M181" s="78"/>
      <c r="N181" s="78"/>
      <c r="O181" s="78"/>
      <c r="P181" s="78"/>
    </row>
    <row r="182" spans="2:16" ht="15" customHeight="1" x14ac:dyDescent="0.25">
      <c r="B182" s="132" t="s">
        <v>201</v>
      </c>
      <c r="C182" s="65"/>
      <c r="D182" s="65">
        <v>1.3291000000000001E-2</v>
      </c>
      <c r="E182" s="65">
        <v>0.33457999999999999</v>
      </c>
      <c r="F182" s="65">
        <v>0.11163099999999999</v>
      </c>
      <c r="G182" s="65">
        <v>4.1508000000000003E-2</v>
      </c>
      <c r="H182" s="65">
        <v>0.17265</v>
      </c>
      <c r="I182" s="65">
        <v>-6.5556000000000003E-2</v>
      </c>
      <c r="J182" s="65">
        <v>-6.6597000000000003E-2</v>
      </c>
      <c r="K182" s="78">
        <f>+K157-J157</f>
        <v>0.23494764386120903</v>
      </c>
      <c r="L182" s="78">
        <f t="shared" ref="L182:P182" si="96">+L157-K157</f>
        <v>0.19864262663596777</v>
      </c>
      <c r="M182" s="78">
        <f t="shared" si="96"/>
        <v>0.4090316342904099</v>
      </c>
      <c r="N182" s="78">
        <f t="shared" si="96"/>
        <v>0.50792791673693838</v>
      </c>
      <c r="O182" s="78">
        <f t="shared" si="96"/>
        <v>0.68849518339894544</v>
      </c>
      <c r="P182" s="78">
        <f t="shared" si="96"/>
        <v>0.86780918131726104</v>
      </c>
    </row>
    <row r="183" spans="2:16" ht="15" customHeight="1" x14ac:dyDescent="0.25">
      <c r="B183" s="132" t="s">
        <v>160</v>
      </c>
      <c r="C183" s="65"/>
      <c r="D183" s="65">
        <v>0</v>
      </c>
      <c r="E183" s="65">
        <v>0</v>
      </c>
      <c r="F183" s="65">
        <v>6.6000000000000003E-2</v>
      </c>
      <c r="G183" s="65">
        <v>2.5502E-2</v>
      </c>
      <c r="H183" s="65">
        <v>-1.7978999999999998E-2</v>
      </c>
      <c r="I183" s="65">
        <v>2.3153E-2</v>
      </c>
      <c r="J183" s="65">
        <v>-2.2275E-2</v>
      </c>
      <c r="K183" s="78"/>
      <c r="L183" s="78"/>
      <c r="M183" s="78"/>
      <c r="N183" s="78"/>
      <c r="O183" s="78"/>
      <c r="P183" s="78"/>
    </row>
    <row r="184" spans="2:16" ht="15" customHeight="1" x14ac:dyDescent="0.25">
      <c r="B184" s="132" t="s">
        <v>161</v>
      </c>
      <c r="C184" s="65"/>
      <c r="D184" s="65">
        <v>0.19391700000000001</v>
      </c>
      <c r="E184" s="65">
        <v>7.7099000000000001E-2</v>
      </c>
      <c r="F184" s="65">
        <v>-1.8336000000000002E-2</v>
      </c>
      <c r="G184" s="65">
        <v>-1.3840999999999999E-2</v>
      </c>
      <c r="H184" s="65">
        <v>-0.13289100000000001</v>
      </c>
      <c r="I184" s="65">
        <v>0.30785200000000001</v>
      </c>
      <c r="J184" s="65">
        <v>-0.182059</v>
      </c>
      <c r="K184" s="78"/>
      <c r="L184" s="78"/>
      <c r="M184" s="78"/>
      <c r="N184" s="78"/>
      <c r="O184" s="78"/>
      <c r="P184" s="78"/>
    </row>
    <row r="185" spans="2:16" ht="15" customHeight="1" x14ac:dyDescent="0.25">
      <c r="B185" s="61" t="s">
        <v>96</v>
      </c>
      <c r="C185" s="65"/>
      <c r="D185" s="65">
        <v>-0.151088</v>
      </c>
      <c r="E185" s="65">
        <v>-0.11006100000000001</v>
      </c>
      <c r="F185" s="65">
        <v>-8.1219E-2</v>
      </c>
      <c r="G185" s="65">
        <v>-6.7998000000000003E-2</v>
      </c>
      <c r="H185" s="65">
        <v>-5.3385000000000002E-2</v>
      </c>
      <c r="I185" s="65">
        <v>-5.8939999999999999E-2</v>
      </c>
      <c r="J185" s="65">
        <v>-5.9491000000000002E-2</v>
      </c>
      <c r="K185" s="78"/>
      <c r="L185" s="78"/>
      <c r="M185" s="78"/>
      <c r="N185" s="78"/>
      <c r="O185" s="78"/>
      <c r="P185" s="78"/>
    </row>
    <row r="186" spans="2:16" ht="15" customHeight="1" x14ac:dyDescent="0.25">
      <c r="B186" s="61" t="s">
        <v>97</v>
      </c>
      <c r="C186" s="65"/>
      <c r="D186" s="65">
        <v>1.0638E-2</v>
      </c>
      <c r="E186" s="65">
        <v>3.578E-3</v>
      </c>
      <c r="F186" s="65">
        <v>1.72E-3</v>
      </c>
      <c r="G186" s="65">
        <v>9.5119999999999996E-3</v>
      </c>
      <c r="H186" s="65">
        <v>2.5900000000000001E-4</v>
      </c>
      <c r="I186" s="65">
        <v>2.9799999999999998E-4</v>
      </c>
      <c r="J186" s="65">
        <v>2.2844E-2</v>
      </c>
      <c r="K186" s="78"/>
      <c r="L186" s="78"/>
      <c r="M186" s="78"/>
      <c r="N186" s="78"/>
      <c r="O186" s="78"/>
      <c r="P186" s="78"/>
    </row>
    <row r="187" spans="2:16" ht="15" customHeight="1" x14ac:dyDescent="0.25">
      <c r="B187" s="61" t="s">
        <v>117</v>
      </c>
      <c r="C187" s="65"/>
      <c r="D187" s="65">
        <v>-5.3802999999999997E-2</v>
      </c>
      <c r="E187" s="65">
        <v>-3.9642999999999998E-2</v>
      </c>
      <c r="F187" s="65">
        <v>-2.8628000000000001E-2</v>
      </c>
      <c r="G187" s="65">
        <v>-1.07E-4</v>
      </c>
      <c r="H187" s="65">
        <v>-0.20685200000000001</v>
      </c>
      <c r="I187" s="65">
        <v>7.7679999999999997E-3</v>
      </c>
      <c r="J187" s="65">
        <v>-0.186692</v>
      </c>
      <c r="K187" s="78">
        <f>+K102</f>
        <v>-0.54834939977595232</v>
      </c>
      <c r="L187" s="78">
        <f t="shared" ref="L187:P187" si="97">+L102</f>
        <v>-1.0577355399407451</v>
      </c>
      <c r="M187" s="78">
        <f t="shared" si="97"/>
        <v>-1.4822324937145004</v>
      </c>
      <c r="N187" s="78">
        <f t="shared" si="97"/>
        <v>-2.0606321398665646</v>
      </c>
      <c r="O187" s="78">
        <f t="shared" si="97"/>
        <v>-2.7556237227789566</v>
      </c>
      <c r="P187" s="78">
        <f t="shared" si="97"/>
        <v>-3.6748385234910632</v>
      </c>
    </row>
    <row r="188" spans="2:16" ht="18" x14ac:dyDescent="0.25">
      <c r="B188" s="19" t="s">
        <v>22</v>
      </c>
      <c r="C188" s="131">
        <f t="shared" ref="C188:P188" si="98">+SUM(C178:C187)</f>
        <v>0</v>
      </c>
      <c r="D188" s="110">
        <f t="shared" si="98"/>
        <v>1.5935539999999997</v>
      </c>
      <c r="E188" s="69">
        <f t="shared" si="98"/>
        <v>0.44765100000000002</v>
      </c>
      <c r="F188" s="69">
        <f t="shared" si="98"/>
        <v>-3.9917999999999829E-2</v>
      </c>
      <c r="G188" s="69">
        <f t="shared" si="98"/>
        <v>1.0772430000000002</v>
      </c>
      <c r="H188" s="69">
        <f t="shared" si="98"/>
        <v>1.3851020000000001</v>
      </c>
      <c r="I188" s="69">
        <f t="shared" si="98"/>
        <v>1.0639989999999999</v>
      </c>
      <c r="J188" s="69">
        <f t="shared" si="98"/>
        <v>0.73751999999999951</v>
      </c>
      <c r="K188" s="74">
        <f t="shared" si="98"/>
        <v>2.1836955466313976</v>
      </c>
      <c r="L188" s="74">
        <f t="shared" si="98"/>
        <v>2.7550942750080893</v>
      </c>
      <c r="M188" s="74">
        <f t="shared" si="98"/>
        <v>4.0343568640947902</v>
      </c>
      <c r="N188" s="74">
        <f t="shared" si="98"/>
        <v>5.6097118161226494</v>
      </c>
      <c r="O188" s="74">
        <f t="shared" si="98"/>
        <v>7.5478464111280275</v>
      </c>
      <c r="P188" s="74">
        <f t="shared" si="98"/>
        <v>10.074672663287648</v>
      </c>
    </row>
    <row r="189" spans="2:16" s="62" customFormat="1" ht="15" customHeight="1" x14ac:dyDescent="0.2">
      <c r="B189" s="85" t="s">
        <v>118</v>
      </c>
      <c r="C189" s="65"/>
      <c r="D189" s="65">
        <v>-4.7745000000000003E-2</v>
      </c>
      <c r="E189" s="65">
        <v>0</v>
      </c>
      <c r="F189" s="65">
        <v>0</v>
      </c>
      <c r="G189" s="65">
        <v>0</v>
      </c>
      <c r="H189" s="65">
        <v>0</v>
      </c>
      <c r="I189" s="65">
        <v>-3.4930000000000003E-2</v>
      </c>
      <c r="J189" s="65">
        <v>-1.016E-3</v>
      </c>
      <c r="K189" s="78"/>
      <c r="L189" s="78"/>
      <c r="M189" s="78"/>
      <c r="N189" s="78"/>
      <c r="O189" s="78"/>
      <c r="P189" s="78"/>
    </row>
    <row r="190" spans="2:16" s="62" customFormat="1" ht="15" customHeight="1" x14ac:dyDescent="0.2">
      <c r="B190" s="85" t="s">
        <v>119</v>
      </c>
      <c r="C190" s="65"/>
      <c r="D190" s="65">
        <v>1.7838E-2</v>
      </c>
      <c r="E190" s="65">
        <v>0</v>
      </c>
      <c r="F190" s="65">
        <v>0</v>
      </c>
      <c r="G190" s="65">
        <v>0</v>
      </c>
      <c r="H190" s="65">
        <v>0</v>
      </c>
      <c r="I190" s="65">
        <v>0</v>
      </c>
      <c r="J190" s="65">
        <v>0</v>
      </c>
      <c r="K190" s="78"/>
      <c r="L190" s="78"/>
      <c r="M190" s="78"/>
      <c r="N190" s="78"/>
      <c r="O190" s="78"/>
      <c r="P190" s="78"/>
    </row>
    <row r="191" spans="2:16" s="62" customFormat="1" ht="15" customHeight="1" x14ac:dyDescent="0.2">
      <c r="B191" s="85" t="s">
        <v>120</v>
      </c>
      <c r="C191" s="65"/>
      <c r="D191" s="65">
        <v>-4.7933000000000003E-2</v>
      </c>
      <c r="E191" s="65">
        <f>0.009952+0.4</f>
        <v>0.40995200000000004</v>
      </c>
      <c r="F191" s="65">
        <v>-0.19031100000000001</v>
      </c>
      <c r="G191" s="65">
        <v>-2.1689E-2</v>
      </c>
      <c r="H191" s="65">
        <v>-0.54060699999999995</v>
      </c>
      <c r="I191" s="65">
        <v>-6.7575999999999997E-2</v>
      </c>
      <c r="J191" s="65">
        <v>-4.6295999999999997E-2</v>
      </c>
      <c r="K191" s="78"/>
      <c r="L191" s="78"/>
      <c r="M191" s="78"/>
      <c r="N191" s="78"/>
      <c r="O191" s="78"/>
      <c r="P191" s="78"/>
    </row>
    <row r="192" spans="2:16" s="62" customFormat="1" ht="15" customHeight="1" x14ac:dyDescent="0.2">
      <c r="B192" s="85" t="s">
        <v>129</v>
      </c>
      <c r="C192" s="65"/>
      <c r="D192" s="65">
        <f>0.228105+0.061664</f>
        <v>0.289769</v>
      </c>
      <c r="E192" s="65">
        <v>1.8536E-2</v>
      </c>
      <c r="F192" s="65">
        <v>7.0909E-2</v>
      </c>
      <c r="G192" s="65">
        <v>5.9027999999999997E-2</v>
      </c>
      <c r="H192" s="65">
        <v>6.2427999999999997E-2</v>
      </c>
      <c r="I192" s="65">
        <v>5.0893000000000001E-2</v>
      </c>
      <c r="J192" s="65">
        <v>3.5449000000000001E-2</v>
      </c>
      <c r="K192" s="78"/>
      <c r="L192" s="78"/>
      <c r="M192" s="78"/>
      <c r="N192" s="78"/>
      <c r="O192" s="78"/>
      <c r="P192" s="78"/>
    </row>
    <row r="193" spans="2:16" s="62" customFormat="1" ht="15" customHeight="1" x14ac:dyDescent="0.2">
      <c r="B193" s="61" t="s">
        <v>121</v>
      </c>
      <c r="C193" s="65"/>
      <c r="D193" s="65">
        <v>-0.17988499999999999</v>
      </c>
      <c r="E193" s="65">
        <v>-0.42760199999999998</v>
      </c>
      <c r="F193" s="65">
        <v>-0.25126500000000002</v>
      </c>
      <c r="G193" s="65">
        <v>-0.20332700000000001</v>
      </c>
      <c r="H193" s="65">
        <v>-0.26766299999999998</v>
      </c>
      <c r="I193" s="65">
        <v>-0.52146300000000001</v>
      </c>
      <c r="J193" s="65">
        <v>-0.31548300000000001</v>
      </c>
      <c r="K193" s="78">
        <f>+$J$193/$J$75*K75</f>
        <v>-0.35568378733588124</v>
      </c>
      <c r="L193" s="78">
        <f t="shared" ref="L193:P193" si="99">+$J$193/$J$75*L75</f>
        <v>-0.45782798220529447</v>
      </c>
      <c r="M193" s="78">
        <f t="shared" si="99"/>
        <v>-0.58980342370139938</v>
      </c>
      <c r="N193" s="78">
        <f t="shared" si="99"/>
        <v>-0.76033384643107782</v>
      </c>
      <c r="O193" s="78">
        <f t="shared" si="99"/>
        <v>-0.98038699872988777</v>
      </c>
      <c r="P193" s="78">
        <f t="shared" si="99"/>
        <v>-1.2633242965082712</v>
      </c>
    </row>
    <row r="194" spans="2:16" s="62" customFormat="1" ht="15" customHeight="1" x14ac:dyDescent="0.2">
      <c r="B194" s="61" t="s">
        <v>128</v>
      </c>
      <c r="C194" s="65"/>
      <c r="D194" s="65">
        <v>0</v>
      </c>
      <c r="E194" s="65">
        <v>0</v>
      </c>
      <c r="F194" s="65">
        <v>0</v>
      </c>
      <c r="G194" s="65">
        <v>0</v>
      </c>
      <c r="H194" s="65">
        <v>0</v>
      </c>
      <c r="I194" s="65">
        <v>0</v>
      </c>
      <c r="J194" s="65">
        <v>0</v>
      </c>
      <c r="K194" s="78"/>
      <c r="L194" s="78"/>
      <c r="M194" s="78"/>
      <c r="N194" s="78"/>
      <c r="O194" s="78"/>
      <c r="P194" s="78"/>
    </row>
    <row r="195" spans="2:16" s="62" customFormat="1" ht="15" customHeight="1" x14ac:dyDescent="0.2">
      <c r="B195" s="44" t="s">
        <v>122</v>
      </c>
      <c r="C195" s="65"/>
      <c r="D195" s="65">
        <v>0</v>
      </c>
      <c r="E195" s="65">
        <v>0</v>
      </c>
      <c r="F195" s="65">
        <v>0</v>
      </c>
      <c r="G195" s="65">
        <v>0</v>
      </c>
      <c r="H195" s="65">
        <v>0</v>
      </c>
      <c r="I195" s="65">
        <v>0</v>
      </c>
      <c r="J195" s="65">
        <v>0</v>
      </c>
      <c r="K195" s="78"/>
      <c r="L195" s="78"/>
      <c r="M195" s="78"/>
      <c r="N195" s="78"/>
      <c r="O195" s="78"/>
      <c r="P195" s="78"/>
    </row>
    <row r="196" spans="2:16" s="62" customFormat="1" ht="15" customHeight="1" x14ac:dyDescent="0.2">
      <c r="B196" s="44" t="s">
        <v>134</v>
      </c>
      <c r="C196" s="65"/>
      <c r="D196" s="65">
        <v>0</v>
      </c>
      <c r="E196" s="65">
        <v>0</v>
      </c>
      <c r="F196" s="65">
        <v>0</v>
      </c>
      <c r="G196" s="65">
        <v>0</v>
      </c>
      <c r="H196" s="65">
        <v>0</v>
      </c>
      <c r="I196" s="65">
        <v>0</v>
      </c>
      <c r="J196" s="65">
        <v>0</v>
      </c>
      <c r="K196" s="78"/>
      <c r="L196" s="78"/>
      <c r="M196" s="78"/>
      <c r="N196" s="78"/>
      <c r="O196" s="78"/>
      <c r="P196" s="78"/>
    </row>
    <row r="197" spans="2:16" ht="18" x14ac:dyDescent="0.25">
      <c r="B197" s="19" t="s">
        <v>23</v>
      </c>
      <c r="C197" s="69">
        <f t="shared" ref="C197:P197" si="100">+SUM(C189:C196)</f>
        <v>0</v>
      </c>
      <c r="D197" s="69">
        <f t="shared" si="100"/>
        <v>3.2043999999999989E-2</v>
      </c>
      <c r="E197" s="69">
        <f t="shared" si="100"/>
        <v>8.8600000000005341E-4</v>
      </c>
      <c r="F197" s="69">
        <f t="shared" si="100"/>
        <v>-0.37066700000000002</v>
      </c>
      <c r="G197" s="69">
        <f t="shared" si="100"/>
        <v>-0.16598800000000002</v>
      </c>
      <c r="H197" s="69">
        <f t="shared" si="100"/>
        <v>-0.74584199999999989</v>
      </c>
      <c r="I197" s="69">
        <f t="shared" si="100"/>
        <v>-0.57307600000000003</v>
      </c>
      <c r="J197" s="69">
        <f t="shared" si="100"/>
        <v>-0.32734600000000003</v>
      </c>
      <c r="K197" s="74">
        <f t="shared" si="100"/>
        <v>-0.35568378733588124</v>
      </c>
      <c r="L197" s="74">
        <f t="shared" si="100"/>
        <v>-0.45782798220529447</v>
      </c>
      <c r="M197" s="74">
        <f t="shared" si="100"/>
        <v>-0.58980342370139938</v>
      </c>
      <c r="N197" s="74">
        <f t="shared" si="100"/>
        <v>-0.76033384643107782</v>
      </c>
      <c r="O197" s="74">
        <f t="shared" si="100"/>
        <v>-0.98038699872988777</v>
      </c>
      <c r="P197" s="74">
        <f t="shared" si="100"/>
        <v>-1.2633242965082712</v>
      </c>
    </row>
    <row r="198" spans="2:16" x14ac:dyDescent="0.25">
      <c r="B198" s="85" t="s">
        <v>123</v>
      </c>
      <c r="C198" s="65"/>
      <c r="D198" s="65">
        <v>8.4807999999999995E-2</v>
      </c>
      <c r="E198" s="65">
        <v>0</v>
      </c>
      <c r="F198" s="65">
        <v>0</v>
      </c>
      <c r="G198" s="65">
        <v>0</v>
      </c>
      <c r="H198" s="65">
        <v>0</v>
      </c>
      <c r="I198" s="65">
        <v>0</v>
      </c>
      <c r="J198" s="65">
        <v>0</v>
      </c>
      <c r="K198" s="78"/>
      <c r="L198" s="78"/>
      <c r="M198" s="78"/>
      <c r="N198" s="78"/>
      <c r="O198" s="78"/>
      <c r="P198" s="78"/>
    </row>
    <row r="199" spans="2:16" x14ac:dyDescent="0.25">
      <c r="B199" s="85" t="s">
        <v>130</v>
      </c>
      <c r="C199" s="65"/>
      <c r="D199" s="65">
        <v>-1.526678</v>
      </c>
      <c r="E199" s="65">
        <v>-0.54687300000000005</v>
      </c>
      <c r="F199" s="65">
        <v>0.28653600000000001</v>
      </c>
      <c r="G199" s="65">
        <v>-0.54947000000000001</v>
      </c>
      <c r="H199" s="65">
        <v>-0.148922</v>
      </c>
      <c r="I199" s="65">
        <v>-5.6443E-2</v>
      </c>
      <c r="J199" s="65">
        <v>-0.37549199999999999</v>
      </c>
      <c r="K199" s="78"/>
      <c r="L199" s="78"/>
      <c r="M199" s="78"/>
      <c r="N199" s="78"/>
      <c r="O199" s="78"/>
      <c r="P199" s="78"/>
    </row>
    <row r="200" spans="2:16" x14ac:dyDescent="0.25">
      <c r="B200" s="85" t="s">
        <v>131</v>
      </c>
      <c r="C200" s="65"/>
      <c r="D200" s="65">
        <f>-0.404863+0.296121</f>
        <v>-0.10874199999999995</v>
      </c>
      <c r="E200" s="65">
        <v>-0.21026900000000001</v>
      </c>
      <c r="F200" s="65">
        <v>-0.51256900000000005</v>
      </c>
      <c r="G200" s="65">
        <v>-0.57110000000000005</v>
      </c>
      <c r="H200" s="65">
        <v>-0.46585700000000002</v>
      </c>
      <c r="I200" s="65">
        <v>-0.30115399999999998</v>
      </c>
      <c r="J200" s="65">
        <v>-0.30153600000000003</v>
      </c>
      <c r="K200" s="78"/>
      <c r="L200" s="78"/>
      <c r="M200" s="78"/>
      <c r="N200" s="78"/>
      <c r="O200" s="78"/>
      <c r="P200" s="78"/>
    </row>
    <row r="201" spans="2:16" x14ac:dyDescent="0.25">
      <c r="B201" s="85" t="s">
        <v>124</v>
      </c>
      <c r="C201" s="65"/>
      <c r="D201" s="65">
        <v>2.3453999999999999E-2</v>
      </c>
      <c r="E201" s="65">
        <v>0.152088</v>
      </c>
      <c r="F201" s="65">
        <v>0.59913899999999998</v>
      </c>
      <c r="G201" s="65">
        <v>0.407196</v>
      </c>
      <c r="H201" s="65">
        <v>0.17770900000000001</v>
      </c>
      <c r="I201" s="65">
        <v>0.20425199999999999</v>
      </c>
      <c r="J201" s="65">
        <v>0.33725699999999997</v>
      </c>
      <c r="K201" s="78"/>
      <c r="L201" s="78"/>
      <c r="M201" s="78"/>
      <c r="N201" s="78"/>
      <c r="O201" s="78"/>
      <c r="P201" s="78"/>
    </row>
    <row r="202" spans="2:16" x14ac:dyDescent="0.25">
      <c r="B202" s="85" t="s">
        <v>182</v>
      </c>
      <c r="C202" s="65"/>
      <c r="D202" s="65">
        <v>0</v>
      </c>
      <c r="E202" s="65">
        <v>5.1102000000000002E-2</v>
      </c>
      <c r="F202" s="65">
        <v>0</v>
      </c>
      <c r="G202" s="65">
        <v>0</v>
      </c>
      <c r="H202" s="65">
        <v>0</v>
      </c>
      <c r="I202" s="65"/>
      <c r="J202" s="65"/>
      <c r="K202" s="78"/>
      <c r="L202" s="78"/>
      <c r="M202" s="78"/>
      <c r="N202" s="78"/>
      <c r="O202" s="78"/>
      <c r="P202" s="78"/>
    </row>
    <row r="203" spans="2:16" x14ac:dyDescent="0.25">
      <c r="B203" s="85" t="s">
        <v>125</v>
      </c>
      <c r="C203" s="65"/>
      <c r="D203" s="65">
        <v>0</v>
      </c>
      <c r="E203" s="65">
        <v>0</v>
      </c>
      <c r="F203" s="65">
        <v>0</v>
      </c>
      <c r="G203" s="65">
        <v>0</v>
      </c>
      <c r="H203" s="65">
        <v>0</v>
      </c>
      <c r="I203" s="65">
        <v>-0.50581399999999999</v>
      </c>
      <c r="J203" s="65">
        <v>0</v>
      </c>
      <c r="K203" s="78"/>
      <c r="L203" s="78"/>
      <c r="M203" s="78"/>
      <c r="N203" s="78"/>
      <c r="O203" s="78"/>
      <c r="P203" s="78"/>
    </row>
    <row r="204" spans="2:16" x14ac:dyDescent="0.25">
      <c r="B204" s="85" t="s">
        <v>152</v>
      </c>
      <c r="C204" s="65"/>
      <c r="D204" s="65">
        <v>0</v>
      </c>
      <c r="E204" s="65">
        <v>0</v>
      </c>
      <c r="F204" s="65">
        <v>0</v>
      </c>
      <c r="G204" s="65">
        <v>0.116356</v>
      </c>
      <c r="H204" s="65">
        <v>-2.9089E-2</v>
      </c>
      <c r="I204" s="65">
        <v>-2.9089E-2</v>
      </c>
      <c r="J204" s="65">
        <v>-2.9089E-2</v>
      </c>
      <c r="K204" s="78"/>
      <c r="L204" s="78"/>
      <c r="M204" s="78"/>
      <c r="N204" s="78"/>
      <c r="O204" s="78"/>
      <c r="P204" s="78"/>
    </row>
    <row r="205" spans="2:16" ht="18" x14ac:dyDescent="0.25">
      <c r="B205" s="19" t="s">
        <v>24</v>
      </c>
      <c r="C205" s="69">
        <f t="shared" ref="C205:P205" si="101">+SUM(C198:C204)</f>
        <v>0</v>
      </c>
      <c r="D205" s="69">
        <f t="shared" si="101"/>
        <v>-1.5271579999999998</v>
      </c>
      <c r="E205" s="69">
        <f t="shared" si="101"/>
        <v>-0.55395200000000011</v>
      </c>
      <c r="F205" s="69">
        <f t="shared" si="101"/>
        <v>0.37310599999999994</v>
      </c>
      <c r="G205" s="69">
        <f t="shared" si="101"/>
        <v>-0.59701800000000005</v>
      </c>
      <c r="H205" s="69">
        <f t="shared" si="101"/>
        <v>-0.46615899999999993</v>
      </c>
      <c r="I205" s="69">
        <f t="shared" si="101"/>
        <v>-0.68824800000000008</v>
      </c>
      <c r="J205" s="69">
        <f t="shared" si="101"/>
        <v>-0.36885999999999997</v>
      </c>
      <c r="K205" s="74">
        <f t="shared" si="101"/>
        <v>0</v>
      </c>
      <c r="L205" s="74">
        <f t="shared" si="101"/>
        <v>0</v>
      </c>
      <c r="M205" s="74">
        <f t="shared" si="101"/>
        <v>0</v>
      </c>
      <c r="N205" s="74">
        <f t="shared" si="101"/>
        <v>0</v>
      </c>
      <c r="O205" s="74">
        <f t="shared" si="101"/>
        <v>0</v>
      </c>
      <c r="P205" s="74">
        <f t="shared" si="101"/>
        <v>0</v>
      </c>
    </row>
    <row r="206" spans="2:16" x14ac:dyDescent="0.25">
      <c r="B206" s="15" t="s">
        <v>126</v>
      </c>
      <c r="C206" s="65"/>
      <c r="D206" s="65"/>
      <c r="E206" s="65"/>
      <c r="F206" s="65"/>
      <c r="G206" s="65"/>
      <c r="H206" s="65"/>
      <c r="I206" s="65"/>
      <c r="J206" s="65"/>
      <c r="K206" s="64"/>
      <c r="L206" s="64"/>
      <c r="M206" s="64"/>
      <c r="N206" s="64"/>
      <c r="O206" s="64"/>
      <c r="P206" s="64"/>
    </row>
    <row r="207" spans="2:16" ht="18" x14ac:dyDescent="0.25">
      <c r="B207" s="19"/>
      <c r="C207" s="19"/>
      <c r="D207" s="19"/>
      <c r="E207" s="19"/>
      <c r="F207" s="19"/>
      <c r="G207" s="19"/>
      <c r="H207" s="19"/>
      <c r="I207" s="19"/>
      <c r="J207" s="19"/>
      <c r="K207" s="108"/>
      <c r="L207" s="19"/>
      <c r="M207" s="82"/>
      <c r="N207" s="82"/>
      <c r="O207" s="82"/>
      <c r="P207" s="82"/>
    </row>
    <row r="208" spans="2:16" ht="18" x14ac:dyDescent="0.25">
      <c r="B208" s="19" t="s">
        <v>132</v>
      </c>
      <c r="C208" s="69">
        <f t="shared" ref="C208:P208" si="102">+SUM(C188,C197,C205:C206)</f>
        <v>0</v>
      </c>
      <c r="D208" s="69">
        <f t="shared" si="102"/>
        <v>9.8439999999999861E-2</v>
      </c>
      <c r="E208" s="69">
        <f t="shared" si="102"/>
        <v>-0.10541500000000004</v>
      </c>
      <c r="F208" s="69">
        <f t="shared" si="102"/>
        <v>-3.7478999999999929E-2</v>
      </c>
      <c r="G208" s="69">
        <f t="shared" si="102"/>
        <v>0.3142370000000001</v>
      </c>
      <c r="H208" s="69">
        <f t="shared" si="102"/>
        <v>0.17310100000000023</v>
      </c>
      <c r="I208" s="69">
        <f t="shared" si="102"/>
        <v>-0.19732500000000019</v>
      </c>
      <c r="J208" s="69">
        <f t="shared" si="102"/>
        <v>4.1313999999999518E-2</v>
      </c>
      <c r="K208" s="74">
        <f t="shared" si="102"/>
        <v>1.8280117592955163</v>
      </c>
      <c r="L208" s="74">
        <f t="shared" si="102"/>
        <v>2.2972662928027949</v>
      </c>
      <c r="M208" s="74">
        <f t="shared" si="102"/>
        <v>3.4445534403933911</v>
      </c>
      <c r="N208" s="74">
        <f t="shared" si="102"/>
        <v>4.849377969691572</v>
      </c>
      <c r="O208" s="74">
        <f t="shared" si="102"/>
        <v>6.56745941239814</v>
      </c>
      <c r="P208" s="74">
        <f t="shared" si="102"/>
        <v>8.8113483667793773</v>
      </c>
    </row>
    <row r="209" spans="2:16" x14ac:dyDescent="0.25">
      <c r="B209" s="61" t="s">
        <v>127</v>
      </c>
      <c r="C209" s="65"/>
      <c r="D209" s="65">
        <v>0.25174299999999999</v>
      </c>
      <c r="E209" s="65">
        <v>0.35018199999999999</v>
      </c>
      <c r="F209" s="65">
        <v>0.24476700000000001</v>
      </c>
      <c r="G209" s="65">
        <v>0.207287</v>
      </c>
      <c r="H209" s="65">
        <v>0.52152600000000005</v>
      </c>
      <c r="I209" s="65">
        <f>+H210</f>
        <v>0.69462700000000033</v>
      </c>
      <c r="J209" s="65">
        <f>+I210</f>
        <v>0.49730200000000013</v>
      </c>
      <c r="K209" s="78">
        <f>+J132</f>
        <v>0.53861700000000001</v>
      </c>
      <c r="L209" s="78">
        <f t="shared" ref="L209:P209" si="103">+K210</f>
        <v>2.3666287592955162</v>
      </c>
      <c r="M209" s="78">
        <f t="shared" si="103"/>
        <v>4.6638950520983116</v>
      </c>
      <c r="N209" s="78">
        <f t="shared" si="103"/>
        <v>8.1084484924917035</v>
      </c>
      <c r="O209" s="78">
        <f t="shared" si="103"/>
        <v>12.957826462183275</v>
      </c>
      <c r="P209" s="78">
        <f t="shared" si="103"/>
        <v>19.525285874581414</v>
      </c>
    </row>
    <row r="210" spans="2:16" ht="18" x14ac:dyDescent="0.25">
      <c r="B210" s="19" t="s">
        <v>25</v>
      </c>
      <c r="C210" s="69">
        <f t="shared" ref="C210:H210" si="104">C208+C209</f>
        <v>0</v>
      </c>
      <c r="D210" s="69">
        <f t="shared" si="104"/>
        <v>0.35018299999999986</v>
      </c>
      <c r="E210" s="69">
        <f>E208+E209</f>
        <v>0.24476699999999996</v>
      </c>
      <c r="F210" s="69">
        <f t="shared" si="104"/>
        <v>0.20728800000000008</v>
      </c>
      <c r="G210" s="69">
        <f t="shared" si="104"/>
        <v>0.5215240000000001</v>
      </c>
      <c r="H210" s="69">
        <f t="shared" si="104"/>
        <v>0.69462700000000033</v>
      </c>
      <c r="I210" s="69">
        <f>I208+I209</f>
        <v>0.49730200000000013</v>
      </c>
      <c r="J210" s="69">
        <f>J208+J209</f>
        <v>0.53861599999999965</v>
      </c>
      <c r="K210" s="74">
        <f t="shared" ref="K210:P210" si="105">K208+K209</f>
        <v>2.3666287592955162</v>
      </c>
      <c r="L210" s="74">
        <f t="shared" si="105"/>
        <v>4.6638950520983116</v>
      </c>
      <c r="M210" s="74">
        <f t="shared" si="105"/>
        <v>8.1084484924917035</v>
      </c>
      <c r="N210" s="74">
        <f t="shared" si="105"/>
        <v>12.957826462183275</v>
      </c>
      <c r="O210" s="74">
        <f t="shared" si="105"/>
        <v>19.525285874581414</v>
      </c>
      <c r="P210" s="74">
        <f t="shared" si="105"/>
        <v>28.336634241360791</v>
      </c>
    </row>
    <row r="211" spans="2:16" ht="18.75" x14ac:dyDescent="0.4">
      <c r="B211" s="45"/>
      <c r="C211" s="111"/>
      <c r="D211" s="135"/>
      <c r="E211" s="135"/>
      <c r="F211" s="135"/>
      <c r="G211" s="135"/>
      <c r="H211" s="135"/>
      <c r="I211" s="135"/>
      <c r="J211" s="135"/>
      <c r="K211" s="135">
        <f t="shared" ref="K211:P211" si="106">+K210-K132</f>
        <v>0</v>
      </c>
      <c r="L211" s="135">
        <f t="shared" si="106"/>
        <v>0</v>
      </c>
      <c r="M211" s="135">
        <f t="shared" si="106"/>
        <v>0</v>
      </c>
      <c r="N211" s="135">
        <f t="shared" si="106"/>
        <v>0</v>
      </c>
      <c r="O211" s="135">
        <f t="shared" si="106"/>
        <v>0</v>
      </c>
      <c r="P211" s="135">
        <f t="shared" si="106"/>
        <v>0</v>
      </c>
    </row>
    <row r="212" spans="2:16" x14ac:dyDescent="0.25">
      <c r="B212" s="51" t="s">
        <v>26</v>
      </c>
      <c r="C212" s="39">
        <f>+SUM(C213:C214)</f>
        <v>0</v>
      </c>
      <c r="D212" s="39">
        <f>+SUM(D213:D214)</f>
        <v>0</v>
      </c>
      <c r="E212" s="39">
        <f t="shared" ref="E212:J212" si="107">+SUM(E213:E214)</f>
        <v>1.9824730000000002</v>
      </c>
      <c r="F212" s="39">
        <f t="shared" si="107"/>
        <v>2.2690090000000001</v>
      </c>
      <c r="G212" s="39">
        <f t="shared" si="107"/>
        <v>1.7195399999999998</v>
      </c>
      <c r="H212" s="39">
        <f t="shared" si="107"/>
        <v>1.5706180000000001</v>
      </c>
      <c r="I212" s="39">
        <f>+SUM(I213:I214)</f>
        <v>1.514175</v>
      </c>
      <c r="J212" s="39">
        <f t="shared" si="107"/>
        <v>1.1386829999999999</v>
      </c>
      <c r="K212" s="23">
        <f t="shared" ref="K212:P212" si="108">+SUM(K213:K214)</f>
        <v>1.1386829999999999</v>
      </c>
      <c r="L212" s="23">
        <f t="shared" si="108"/>
        <v>1.1386829999999999</v>
      </c>
      <c r="M212" s="23">
        <f t="shared" si="108"/>
        <v>1.1386829999999999</v>
      </c>
      <c r="N212" s="23">
        <f t="shared" si="108"/>
        <v>1.1386829999999999</v>
      </c>
      <c r="O212" s="23">
        <f t="shared" si="108"/>
        <v>1.1386829999999999</v>
      </c>
      <c r="P212" s="23">
        <f t="shared" si="108"/>
        <v>1.1386829999999999</v>
      </c>
    </row>
    <row r="213" spans="2:16" x14ac:dyDescent="0.25">
      <c r="B213" s="48" t="s">
        <v>114</v>
      </c>
      <c r="C213" s="47"/>
      <c r="D213" s="47"/>
      <c r="E213" s="47">
        <f t="shared" ref="E213:P213" si="109">+E151+E156</f>
        <v>1.9824730000000002</v>
      </c>
      <c r="F213" s="47">
        <f t="shared" si="109"/>
        <v>2.2690090000000001</v>
      </c>
      <c r="G213" s="47">
        <f t="shared" si="109"/>
        <v>1.7195399999999998</v>
      </c>
      <c r="H213" s="47">
        <f t="shared" si="109"/>
        <v>1.5706180000000001</v>
      </c>
      <c r="I213" s="47">
        <f t="shared" si="109"/>
        <v>1.514175</v>
      </c>
      <c r="J213" s="47">
        <f t="shared" si="109"/>
        <v>1.1386829999999999</v>
      </c>
      <c r="K213" s="49">
        <f t="shared" si="109"/>
        <v>1.1386829999999999</v>
      </c>
      <c r="L213" s="49">
        <f t="shared" si="109"/>
        <v>1.1386829999999999</v>
      </c>
      <c r="M213" s="49">
        <f t="shared" si="109"/>
        <v>1.1386829999999999</v>
      </c>
      <c r="N213" s="49">
        <f t="shared" si="109"/>
        <v>1.1386829999999999</v>
      </c>
      <c r="O213" s="49">
        <f t="shared" si="109"/>
        <v>1.1386829999999999</v>
      </c>
      <c r="P213" s="49">
        <f t="shared" si="109"/>
        <v>1.1386829999999999</v>
      </c>
    </row>
    <row r="214" spans="2:16" x14ac:dyDescent="0.25">
      <c r="B214" s="48" t="s">
        <v>135</v>
      </c>
      <c r="C214" s="65"/>
      <c r="D214" s="65"/>
      <c r="E214" s="65"/>
      <c r="F214" s="65"/>
      <c r="G214" s="65"/>
      <c r="H214" s="65"/>
      <c r="I214" s="65"/>
      <c r="J214" s="65"/>
      <c r="K214" s="78"/>
      <c r="L214" s="78"/>
      <c r="M214" s="78"/>
      <c r="N214" s="78"/>
      <c r="O214" s="78"/>
      <c r="P214" s="78"/>
    </row>
    <row r="215" spans="2:16" x14ac:dyDescent="0.25">
      <c r="B215" s="51" t="s">
        <v>27</v>
      </c>
      <c r="C215" s="39">
        <f>+C216</f>
        <v>0</v>
      </c>
      <c r="D215" s="39">
        <f t="shared" ref="D215:P215" si="110">+D216</f>
        <v>0</v>
      </c>
      <c r="E215" s="39">
        <f t="shared" si="110"/>
        <v>0.24476700000000001</v>
      </c>
      <c r="F215" s="39">
        <f t="shared" si="110"/>
        <v>0.207287</v>
      </c>
      <c r="G215" s="39">
        <f t="shared" si="110"/>
        <v>0.52152600000000005</v>
      </c>
      <c r="H215" s="39">
        <f t="shared" si="110"/>
        <v>0.69462699999999999</v>
      </c>
      <c r="I215" s="39">
        <f t="shared" si="110"/>
        <v>0.49730200000000002</v>
      </c>
      <c r="J215" s="39">
        <f t="shared" si="110"/>
        <v>0.53861700000000001</v>
      </c>
      <c r="K215" s="23">
        <f t="shared" si="110"/>
        <v>2.3666287592955162</v>
      </c>
      <c r="L215" s="23">
        <f t="shared" si="110"/>
        <v>4.6638950520983116</v>
      </c>
      <c r="M215" s="23">
        <f t="shared" si="110"/>
        <v>8.1084484924917035</v>
      </c>
      <c r="N215" s="23">
        <f t="shared" si="110"/>
        <v>12.957826462183275</v>
      </c>
      <c r="O215" s="23">
        <f t="shared" si="110"/>
        <v>19.525285874581414</v>
      </c>
      <c r="P215" s="23">
        <f t="shared" si="110"/>
        <v>28.336634241360791</v>
      </c>
    </row>
    <row r="216" spans="2:16" x14ac:dyDescent="0.25">
      <c r="B216" s="48" t="s">
        <v>12</v>
      </c>
      <c r="C216" s="65"/>
      <c r="D216" s="65"/>
      <c r="E216" s="65">
        <f t="shared" ref="E216:P216" si="111">+E132</f>
        <v>0.24476700000000001</v>
      </c>
      <c r="F216" s="65">
        <f t="shared" si="111"/>
        <v>0.207287</v>
      </c>
      <c r="G216" s="65">
        <f t="shared" si="111"/>
        <v>0.52152600000000005</v>
      </c>
      <c r="H216" s="65">
        <f t="shared" si="111"/>
        <v>0.69462699999999999</v>
      </c>
      <c r="I216" s="65">
        <f t="shared" si="111"/>
        <v>0.49730200000000002</v>
      </c>
      <c r="J216" s="65">
        <f t="shared" si="111"/>
        <v>0.53861700000000001</v>
      </c>
      <c r="K216" s="78">
        <f t="shared" si="111"/>
        <v>2.3666287592955162</v>
      </c>
      <c r="L216" s="78">
        <f t="shared" si="111"/>
        <v>4.6638950520983116</v>
      </c>
      <c r="M216" s="78">
        <f t="shared" si="111"/>
        <v>8.1084484924917035</v>
      </c>
      <c r="N216" s="78">
        <f t="shared" si="111"/>
        <v>12.957826462183275</v>
      </c>
      <c r="O216" s="78">
        <f t="shared" si="111"/>
        <v>19.525285874581414</v>
      </c>
      <c r="P216" s="78">
        <f t="shared" si="111"/>
        <v>28.336634241360791</v>
      </c>
    </row>
    <row r="217" spans="2:16" x14ac:dyDescent="0.25">
      <c r="B217" s="51" t="s">
        <v>28</v>
      </c>
      <c r="C217" s="66">
        <f>+C212-C216</f>
        <v>0</v>
      </c>
      <c r="D217" s="66">
        <f t="shared" ref="D217:I217" si="112">+D212-D215</f>
        <v>0</v>
      </c>
      <c r="E217" s="66">
        <f t="shared" si="112"/>
        <v>1.7377060000000002</v>
      </c>
      <c r="F217" s="66">
        <f t="shared" si="112"/>
        <v>2.0617220000000001</v>
      </c>
      <c r="G217" s="66">
        <f t="shared" si="112"/>
        <v>1.1980139999999997</v>
      </c>
      <c r="H217" s="66">
        <f t="shared" si="112"/>
        <v>0.87599100000000008</v>
      </c>
      <c r="I217" s="66">
        <f t="shared" si="112"/>
        <v>1.0168729999999999</v>
      </c>
      <c r="J217" s="66">
        <f>+J212-J215</f>
        <v>0.60006599999999988</v>
      </c>
      <c r="K217" s="75">
        <f>+K212-K215</f>
        <v>-1.2279457592955163</v>
      </c>
      <c r="L217" s="75">
        <f t="shared" ref="L217:P217" si="113">+L212-L215</f>
        <v>-3.5252120520983117</v>
      </c>
      <c r="M217" s="75">
        <f t="shared" si="113"/>
        <v>-6.9697654924917032</v>
      </c>
      <c r="N217" s="75">
        <f t="shared" si="113"/>
        <v>-11.819143462183275</v>
      </c>
      <c r="O217" s="75">
        <f t="shared" si="113"/>
        <v>-18.386602874581413</v>
      </c>
      <c r="P217" s="75">
        <f t="shared" si="113"/>
        <v>-27.197951241360791</v>
      </c>
    </row>
    <row r="218" spans="2:16" ht="18" x14ac:dyDescent="0.25">
      <c r="B218" s="19" t="s">
        <v>29</v>
      </c>
      <c r="C218" s="46"/>
      <c r="D218" s="134">
        <f>IFERROR((D217-C217)/C217,0)</f>
        <v>0</v>
      </c>
      <c r="E218" s="134">
        <f t="shared" ref="E218:J218" si="114">IFERROR((E217-D217)/D217,0)</f>
        <v>0</v>
      </c>
      <c r="F218" s="134">
        <f t="shared" si="114"/>
        <v>0.18646192163691661</v>
      </c>
      <c r="G218" s="134">
        <f t="shared" si="114"/>
        <v>-0.4189255389426898</v>
      </c>
      <c r="H218" s="134">
        <f t="shared" si="114"/>
        <v>-0.26879735963018769</v>
      </c>
      <c r="I218" s="134">
        <f t="shared" si="114"/>
        <v>0.16082585323365176</v>
      </c>
      <c r="J218" s="134">
        <f t="shared" si="114"/>
        <v>-0.40989091066436034</v>
      </c>
      <c r="K218" s="150">
        <f t="shared" ref="K218" si="115">IFERROR((K217-J217)/J217,0)</f>
        <v>-3.0463511668641727</v>
      </c>
      <c r="L218" s="150">
        <f t="shared" ref="L218" si="116">IFERROR((L217-K217)/K217,0)</f>
        <v>1.8708206575189104</v>
      </c>
      <c r="M218" s="150">
        <f t="shared" ref="M218" si="117">IFERROR((M217-L217)/L217,0)</f>
        <v>0.97711950075261156</v>
      </c>
      <c r="N218" s="150">
        <f t="shared" ref="N218" si="118">IFERROR((N217-M217)/M217,0)</f>
        <v>0.69577347687173197</v>
      </c>
      <c r="O218" s="150">
        <f t="shared" ref="O218" si="119">IFERROR((O217-N217)/N217,0)</f>
        <v>0.55566288990496548</v>
      </c>
      <c r="P218" s="150">
        <f t="shared" ref="P218" si="120">IFERROR((P217-O217)/O217,0)</f>
        <v>0.47922655570924627</v>
      </c>
    </row>
    <row r="219" spans="2:16" x14ac:dyDescent="0.25">
      <c r="C219" s="50"/>
      <c r="D219" s="50"/>
      <c r="E219" s="56"/>
      <c r="F219" s="56"/>
      <c r="G219" s="56"/>
      <c r="H219" s="56"/>
      <c r="I219" s="56"/>
      <c r="J219" s="56"/>
      <c r="K219" s="56"/>
      <c r="L219" s="56"/>
      <c r="M219" s="56"/>
      <c r="N219" s="56"/>
      <c r="O219" s="56"/>
      <c r="P219" s="56"/>
    </row>
    <row r="220" spans="2:16" x14ac:dyDescent="0.25">
      <c r="B220" s="48" t="s">
        <v>40</v>
      </c>
      <c r="C220" s="47">
        <f>+C212</f>
        <v>0</v>
      </c>
      <c r="D220" s="163">
        <f t="shared" ref="D220:J220" si="121">+D212</f>
        <v>0</v>
      </c>
      <c r="E220" s="163">
        <f t="shared" si="121"/>
        <v>1.9824730000000002</v>
      </c>
      <c r="F220" s="163">
        <f t="shared" si="121"/>
        <v>2.2690090000000001</v>
      </c>
      <c r="G220" s="163">
        <f t="shared" si="121"/>
        <v>1.7195399999999998</v>
      </c>
      <c r="H220" s="163">
        <f t="shared" si="121"/>
        <v>1.5706180000000001</v>
      </c>
      <c r="I220" s="163">
        <f t="shared" si="121"/>
        <v>1.514175</v>
      </c>
      <c r="J220" s="163">
        <f t="shared" si="121"/>
        <v>1.1386829999999999</v>
      </c>
      <c r="K220" s="161">
        <f t="shared" ref="K220" si="122">+K212</f>
        <v>1.1386829999999999</v>
      </c>
      <c r="L220" s="161">
        <f t="shared" ref="L220:P220" si="123">+L212</f>
        <v>1.1386829999999999</v>
      </c>
      <c r="M220" s="161">
        <f t="shared" si="123"/>
        <v>1.1386829999999999</v>
      </c>
      <c r="N220" s="161">
        <f t="shared" si="123"/>
        <v>1.1386829999999999</v>
      </c>
      <c r="O220" s="161">
        <f t="shared" si="123"/>
        <v>1.1386829999999999</v>
      </c>
      <c r="P220" s="161">
        <f t="shared" si="123"/>
        <v>1.1386829999999999</v>
      </c>
    </row>
    <row r="221" spans="2:16" x14ac:dyDescent="0.25">
      <c r="B221" s="48" t="s">
        <v>46</v>
      </c>
      <c r="C221" s="47">
        <f>+C217</f>
        <v>0</v>
      </c>
      <c r="D221" s="163">
        <f t="shared" ref="D221:J221" si="124">+D217</f>
        <v>0</v>
      </c>
      <c r="E221" s="163">
        <f t="shared" si="124"/>
        <v>1.7377060000000002</v>
      </c>
      <c r="F221" s="163">
        <f t="shared" si="124"/>
        <v>2.0617220000000001</v>
      </c>
      <c r="G221" s="163">
        <f t="shared" si="124"/>
        <v>1.1980139999999997</v>
      </c>
      <c r="H221" s="163">
        <f t="shared" si="124"/>
        <v>0.87599100000000008</v>
      </c>
      <c r="I221" s="163">
        <f t="shared" si="124"/>
        <v>1.0168729999999999</v>
      </c>
      <c r="J221" s="163">
        <f t="shared" si="124"/>
        <v>0.60006599999999988</v>
      </c>
      <c r="K221" s="161">
        <f t="shared" ref="K221" si="125">+K217</f>
        <v>-1.2279457592955163</v>
      </c>
      <c r="L221" s="161">
        <f t="shared" ref="L221:P221" si="126">+L217</f>
        <v>-3.5252120520983117</v>
      </c>
      <c r="M221" s="161">
        <f t="shared" si="126"/>
        <v>-6.9697654924917032</v>
      </c>
      <c r="N221" s="161">
        <f t="shared" si="126"/>
        <v>-11.819143462183275</v>
      </c>
      <c r="O221" s="161">
        <f t="shared" si="126"/>
        <v>-18.386602874581413</v>
      </c>
      <c r="P221" s="161">
        <f t="shared" si="126"/>
        <v>-27.197951241360791</v>
      </c>
    </row>
    <row r="222" spans="2:16" x14ac:dyDescent="0.25">
      <c r="B222" s="48" t="s">
        <v>10</v>
      </c>
      <c r="C222" s="47">
        <f t="shared" ref="C222:K222" si="127">+C138</f>
        <v>0</v>
      </c>
      <c r="D222" s="163">
        <f t="shared" si="127"/>
        <v>5.933033</v>
      </c>
      <c r="E222" s="163">
        <f t="shared" si="127"/>
        <v>5.5206149999999994</v>
      </c>
      <c r="F222" s="163">
        <f t="shared" si="127"/>
        <v>4.5678580000000002</v>
      </c>
      <c r="G222" s="163">
        <f t="shared" si="127"/>
        <v>5.3116940000000001</v>
      </c>
      <c r="H222" s="163">
        <f t="shared" si="127"/>
        <v>5.8717569999999997</v>
      </c>
      <c r="I222" s="163">
        <f t="shared" si="127"/>
        <v>5.5251319999999993</v>
      </c>
      <c r="J222" s="163">
        <f t="shared" si="127"/>
        <v>5.6714970000000005</v>
      </c>
      <c r="K222" s="161">
        <f t="shared" si="127"/>
        <v>7.5514928431890658</v>
      </c>
      <c r="L222" s="161">
        <f t="shared" ref="L222:P222" si="128">+L138</f>
        <v>10.923342089647269</v>
      </c>
      <c r="M222" s="161">
        <f t="shared" si="128"/>
        <v>15.779071205081182</v>
      </c>
      <c r="N222" s="161">
        <f t="shared" si="128"/>
        <v>22.468895541417812</v>
      </c>
      <c r="O222" s="161">
        <f t="shared" si="128"/>
        <v>31.424261893153627</v>
      </c>
      <c r="P222" s="161">
        <f t="shared" si="128"/>
        <v>43.316586644944074</v>
      </c>
    </row>
    <row r="223" spans="2:16" x14ac:dyDescent="0.25">
      <c r="B223" s="48" t="s">
        <v>41</v>
      </c>
      <c r="C223" s="47">
        <f t="shared" ref="C223:K223" si="129">+C150</f>
        <v>0</v>
      </c>
      <c r="D223" s="163">
        <f t="shared" si="129"/>
        <v>2.6454429999999998</v>
      </c>
      <c r="E223" s="163">
        <f t="shared" si="129"/>
        <v>2.4589670000000003</v>
      </c>
      <c r="F223" s="163">
        <f t="shared" si="129"/>
        <v>1.0580729999999998</v>
      </c>
      <c r="G223" s="163">
        <f t="shared" si="129"/>
        <v>2.2482880000000001</v>
      </c>
      <c r="H223" s="163">
        <f t="shared" si="129"/>
        <v>2.687338</v>
      </c>
      <c r="I223" s="163">
        <f t="shared" si="129"/>
        <v>2.449255</v>
      </c>
      <c r="J223" s="163">
        <f t="shared" si="129"/>
        <v>3.0696810000000001</v>
      </c>
      <c r="K223" s="161">
        <f t="shared" si="129"/>
        <v>4.7147291993278575</v>
      </c>
      <c r="L223" s="161">
        <f t="shared" ref="L223:P223" si="130">+L150</f>
        <v>7.8879358191500923</v>
      </c>
      <c r="M223" s="161">
        <f t="shared" si="130"/>
        <v>12.334633300293593</v>
      </c>
      <c r="N223" s="161">
        <f t="shared" si="130"/>
        <v>18.516529719893285</v>
      </c>
      <c r="O223" s="161">
        <f t="shared" si="130"/>
        <v>26.783400888230155</v>
      </c>
      <c r="P223" s="161">
        <f t="shared" si="130"/>
        <v>37.807916458703346</v>
      </c>
    </row>
    <row r="224" spans="2:16" x14ac:dyDescent="0.25">
      <c r="B224" s="48" t="s">
        <v>0</v>
      </c>
      <c r="C224" s="47">
        <f t="shared" ref="C224:K224" si="131">+C87</f>
        <v>0</v>
      </c>
      <c r="D224" s="163">
        <f t="shared" si="131"/>
        <v>1.4798610000000003</v>
      </c>
      <c r="E224" s="163">
        <f t="shared" si="131"/>
        <v>0.50381999999999905</v>
      </c>
      <c r="F224" s="163">
        <f t="shared" si="131"/>
        <v>-0.68050799999999989</v>
      </c>
      <c r="G224" s="163">
        <f t="shared" si="131"/>
        <v>1.9539320000000007</v>
      </c>
      <c r="H224" s="163">
        <f t="shared" si="131"/>
        <v>1.9818509999999991</v>
      </c>
      <c r="I224" s="163">
        <f t="shared" si="131"/>
        <v>0.847943</v>
      </c>
      <c r="J224" s="163">
        <f t="shared" si="131"/>
        <v>1.3483359999999995</v>
      </c>
      <c r="K224" s="161">
        <f t="shared" si="131"/>
        <v>2.5241101836435949</v>
      </c>
      <c r="L224" s="161">
        <f t="shared" ref="L224:P224" si="132">+L87</f>
        <v>4.6086991099638048</v>
      </c>
      <c r="M224" s="161">
        <f t="shared" si="132"/>
        <v>6.3751428212866363</v>
      </c>
      <c r="N224" s="161">
        <f t="shared" si="132"/>
        <v>8.7829307786246105</v>
      </c>
      <c r="O224" s="161">
        <f t="shared" si="132"/>
        <v>11.68881734402262</v>
      </c>
      <c r="P224" s="161">
        <f t="shared" si="132"/>
        <v>15.53118153370222</v>
      </c>
    </row>
    <row r="225" spans="2:16" x14ac:dyDescent="0.25">
      <c r="B225" s="50"/>
    </row>
    <row r="226" spans="2:16" ht="15" customHeight="1" x14ac:dyDescent="0.25">
      <c r="B226" s="61" t="s">
        <v>42</v>
      </c>
      <c r="C226" s="117">
        <f>IFERROR(C220/C222,0)</f>
        <v>0</v>
      </c>
      <c r="D226" s="117">
        <f t="shared" ref="D226:J226" si="133">IFERROR(D220/D222,0)</f>
        <v>0</v>
      </c>
      <c r="E226" s="117">
        <f t="shared" si="133"/>
        <v>0.3591036505896536</v>
      </c>
      <c r="F226" s="117">
        <f t="shared" si="133"/>
        <v>0.49673369881463042</v>
      </c>
      <c r="G226" s="117">
        <f t="shared" si="133"/>
        <v>0.32372723278110521</v>
      </c>
      <c r="H226" s="117">
        <f t="shared" si="133"/>
        <v>0.26748688680406907</v>
      </c>
      <c r="I226" s="117">
        <f t="shared" si="133"/>
        <v>0.27405227603612009</v>
      </c>
      <c r="J226" s="117">
        <f t="shared" si="133"/>
        <v>0.2007729176265102</v>
      </c>
      <c r="K226" s="119">
        <f t="shared" ref="K226:P226" si="134">IFERROR(K220/K222,0)</f>
        <v>0.15078912522932664</v>
      </c>
      <c r="L226" s="119">
        <f t="shared" si="134"/>
        <v>0.10424309617467722</v>
      </c>
      <c r="M226" s="119">
        <f t="shared" si="134"/>
        <v>7.2164133439826347E-2</v>
      </c>
      <c r="N226" s="119">
        <f t="shared" si="134"/>
        <v>5.0678191898708154E-2</v>
      </c>
      <c r="O226" s="119">
        <f t="shared" si="134"/>
        <v>3.6235791436300485E-2</v>
      </c>
      <c r="P226" s="119">
        <f t="shared" si="134"/>
        <v>2.6287459105065643E-2</v>
      </c>
    </row>
    <row r="227" spans="2:16" ht="15" customHeight="1" x14ac:dyDescent="0.25">
      <c r="B227" s="61" t="s">
        <v>43</v>
      </c>
      <c r="C227" s="117">
        <f>+IFERROR(C220/C223,0)</f>
        <v>0</v>
      </c>
      <c r="D227" s="117">
        <f t="shared" ref="D227:J227" si="135">+IFERROR(D220/D223,0)</f>
        <v>0</v>
      </c>
      <c r="E227" s="117">
        <f t="shared" si="135"/>
        <v>0.80622188097684921</v>
      </c>
      <c r="F227" s="117">
        <f t="shared" si="135"/>
        <v>2.1444730184023224</v>
      </c>
      <c r="G227" s="117">
        <f t="shared" si="135"/>
        <v>0.7648219445195632</v>
      </c>
      <c r="H227" s="117">
        <f t="shared" si="135"/>
        <v>0.58445123017647949</v>
      </c>
      <c r="I227" s="117">
        <f t="shared" si="135"/>
        <v>0.6182186011664772</v>
      </c>
      <c r="J227" s="117">
        <f t="shared" si="135"/>
        <v>0.37094505911200543</v>
      </c>
      <c r="K227" s="119">
        <f t="shared" ref="K227:P227" si="136">+IFERROR(K220/K223,0)</f>
        <v>0.24151609813822036</v>
      </c>
      <c r="L227" s="119">
        <f t="shared" si="136"/>
        <v>0.14435753866500026</v>
      </c>
      <c r="M227" s="119">
        <f t="shared" si="136"/>
        <v>9.231591829915986E-2</v>
      </c>
      <c r="N227" s="119">
        <f t="shared" si="136"/>
        <v>6.149548631548668E-2</v>
      </c>
      <c r="O227" s="119">
        <f t="shared" si="136"/>
        <v>4.2514503843325925E-2</v>
      </c>
      <c r="P227" s="119">
        <f t="shared" si="136"/>
        <v>3.0117581360077202E-2</v>
      </c>
    </row>
    <row r="228" spans="2:16" ht="15" customHeight="1" x14ac:dyDescent="0.25">
      <c r="B228" s="61" t="s">
        <v>52</v>
      </c>
      <c r="C228" s="118">
        <f>+IFERROR(C220/SUM(C220,C223),0)</f>
        <v>0</v>
      </c>
      <c r="D228" s="118">
        <f t="shared" ref="D228:J228" si="137">+IFERROR(D220/SUM(D220,D223),0)</f>
        <v>0</v>
      </c>
      <c r="E228" s="118">
        <f t="shared" si="137"/>
        <v>0.44635816311826798</v>
      </c>
      <c r="F228" s="118">
        <f t="shared" si="137"/>
        <v>0.68198168845853513</v>
      </c>
      <c r="G228" s="118">
        <f t="shared" si="137"/>
        <v>0.43337059973365777</v>
      </c>
      <c r="H228" s="118">
        <f t="shared" si="137"/>
        <v>0.36886665808665003</v>
      </c>
      <c r="I228" s="118">
        <f t="shared" si="137"/>
        <v>0.3820365188738038</v>
      </c>
      <c r="J228" s="118">
        <f t="shared" si="137"/>
        <v>0.27057616689050662</v>
      </c>
      <c r="K228" s="120">
        <f t="shared" ref="K228:P228" si="138">+IFERROR(K220/SUM(K220,K223),0)</f>
        <v>0.19453319896568258</v>
      </c>
      <c r="L228" s="120">
        <f t="shared" si="138"/>
        <v>0.12614723439791969</v>
      </c>
      <c r="M228" s="120">
        <f t="shared" si="138"/>
        <v>8.4513936630077266E-2</v>
      </c>
      <c r="N228" s="120">
        <f t="shared" si="138"/>
        <v>5.793287593613905E-2</v>
      </c>
      <c r="O228" s="120">
        <f t="shared" si="138"/>
        <v>4.0780731286320031E-2</v>
      </c>
      <c r="P228" s="120">
        <f t="shared" si="138"/>
        <v>2.9237032650498575E-2</v>
      </c>
    </row>
    <row r="229" spans="2:16" ht="15" customHeight="1" x14ac:dyDescent="0.25">
      <c r="B229" s="61" t="s">
        <v>48</v>
      </c>
      <c r="C229" s="117">
        <f>IFERROR(C220/C224,0)</f>
        <v>0</v>
      </c>
      <c r="D229" s="117">
        <f t="shared" ref="D229:J229" si="139">IFERROR(D220/D224,0)</f>
        <v>0</v>
      </c>
      <c r="E229" s="117">
        <f t="shared" si="139"/>
        <v>3.9348834901353738</v>
      </c>
      <c r="F229" s="117">
        <f t="shared" si="139"/>
        <v>-3.3342870326285663</v>
      </c>
      <c r="G229" s="117">
        <f t="shared" si="139"/>
        <v>0.88004086119680691</v>
      </c>
      <c r="H229" s="117">
        <f t="shared" si="139"/>
        <v>0.79250054620655175</v>
      </c>
      <c r="I229" s="117">
        <f t="shared" si="139"/>
        <v>1.7857037560307709</v>
      </c>
      <c r="J229" s="117">
        <f t="shared" si="139"/>
        <v>0.84450982544410313</v>
      </c>
      <c r="K229" s="119">
        <f t="shared" ref="K229:P229" si="140">IFERROR(K220/K224,0)</f>
        <v>0.45112254107556116</v>
      </c>
      <c r="L229" s="119">
        <f t="shared" si="140"/>
        <v>0.24707254104270276</v>
      </c>
      <c r="M229" s="119">
        <f t="shared" si="140"/>
        <v>0.17861293965021949</v>
      </c>
      <c r="N229" s="119">
        <f t="shared" si="140"/>
        <v>0.12964727022228853</v>
      </c>
      <c r="O229" s="119">
        <f t="shared" si="140"/>
        <v>9.7416442270123665E-2</v>
      </c>
      <c r="P229" s="119">
        <f t="shared" si="140"/>
        <v>7.3315928831885091E-2</v>
      </c>
    </row>
    <row r="230" spans="2:16" ht="15" customHeight="1" x14ac:dyDescent="0.25">
      <c r="B230" s="61" t="s">
        <v>49</v>
      </c>
      <c r="C230" s="117">
        <f>IFERROR(C221/C224,0)</f>
        <v>0</v>
      </c>
      <c r="D230" s="117">
        <f t="shared" ref="D230:J230" si="141">IFERROR(D221/D224,0)</f>
        <v>0</v>
      </c>
      <c r="E230" s="117">
        <f t="shared" si="141"/>
        <v>3.4490611726410294</v>
      </c>
      <c r="F230" s="117">
        <f t="shared" si="141"/>
        <v>-3.0296807678969246</v>
      </c>
      <c r="G230" s="117">
        <f t="shared" si="141"/>
        <v>0.61312983256326181</v>
      </c>
      <c r="H230" s="117">
        <f t="shared" si="141"/>
        <v>0.44200648787421482</v>
      </c>
      <c r="I230" s="117">
        <f t="shared" si="141"/>
        <v>1.1992232968489627</v>
      </c>
      <c r="J230" s="117">
        <f t="shared" si="141"/>
        <v>0.44504188866869987</v>
      </c>
      <c r="K230" s="119">
        <f t="shared" ref="K230:P230" si="142">IFERROR(K221/K224,0)</f>
        <v>-0.48648659129569227</v>
      </c>
      <c r="L230" s="119">
        <f t="shared" si="142"/>
        <v>-0.76490392798196749</v>
      </c>
      <c r="M230" s="119">
        <f t="shared" si="142"/>
        <v>-1.093272054897283</v>
      </c>
      <c r="N230" s="119">
        <f t="shared" si="142"/>
        <v>-1.3456947071640395</v>
      </c>
      <c r="O230" s="119">
        <f t="shared" si="142"/>
        <v>-1.5730079727855342</v>
      </c>
      <c r="P230" s="119">
        <f t="shared" si="142"/>
        <v>-1.7511836547877579</v>
      </c>
    </row>
    <row r="232" spans="2:16" s="3" customFormat="1" x14ac:dyDescent="0.25"/>
    <row r="233" spans="2:16" x14ac:dyDescent="0.25">
      <c r="K233" s="70"/>
      <c r="L233" s="70"/>
      <c r="M233" s="70"/>
      <c r="N233" s="70"/>
      <c r="O233" s="70"/>
      <c r="P233" s="70"/>
    </row>
    <row r="234" spans="2:16" ht="30" x14ac:dyDescent="0.4">
      <c r="B234" s="22" t="s">
        <v>141</v>
      </c>
      <c r="C234" s="22"/>
      <c r="D234" s="22"/>
      <c r="E234" s="41"/>
      <c r="F234" s="41"/>
      <c r="G234" s="41"/>
      <c r="H234" s="41"/>
      <c r="I234" s="41"/>
      <c r="J234" s="41"/>
      <c r="K234" s="70"/>
      <c r="L234" s="70"/>
      <c r="M234" s="70"/>
      <c r="N234" s="70"/>
      <c r="O234" s="70"/>
      <c r="P234" s="70"/>
    </row>
    <row r="235" spans="2:16" x14ac:dyDescent="0.25">
      <c r="C235" s="41">
        <f>+C110</f>
        <v>0</v>
      </c>
      <c r="D235" s="41"/>
      <c r="E235" s="41"/>
      <c r="F235" s="41"/>
      <c r="G235" s="41"/>
      <c r="H235" s="41"/>
      <c r="I235" s="41"/>
      <c r="J235" s="41"/>
    </row>
    <row r="236" spans="2:16" ht="22.5" x14ac:dyDescent="0.3">
      <c r="B236" s="16"/>
      <c r="C236" s="6">
        <v>2017</v>
      </c>
      <c r="D236" s="6">
        <v>2018</v>
      </c>
      <c r="E236" s="5">
        <v>2019</v>
      </c>
      <c r="F236" s="5">
        <v>2020</v>
      </c>
      <c r="G236" s="5">
        <v>2021</v>
      </c>
      <c r="H236" s="5">
        <v>2022</v>
      </c>
      <c r="I236" s="6">
        <v>2023</v>
      </c>
      <c r="J236" s="6">
        <v>2024</v>
      </c>
      <c r="K236" s="5" t="s">
        <v>38</v>
      </c>
      <c r="L236" s="5" t="s">
        <v>47</v>
      </c>
      <c r="M236" s="5" t="s">
        <v>54</v>
      </c>
      <c r="N236" s="5" t="s">
        <v>87</v>
      </c>
      <c r="O236" s="5" t="s">
        <v>88</v>
      </c>
      <c r="P236" s="5" t="s">
        <v>183</v>
      </c>
    </row>
    <row r="237" spans="2:16" x14ac:dyDescent="0.25">
      <c r="B237" s="48" t="s">
        <v>30</v>
      </c>
      <c r="C237" s="79"/>
      <c r="D237" s="162">
        <v>0.55200000000000005</v>
      </c>
      <c r="E237" s="162">
        <v>0.3</v>
      </c>
      <c r="F237" s="162">
        <v>0.28000000000000003</v>
      </c>
      <c r="G237" s="162">
        <v>1.67</v>
      </c>
      <c r="H237" s="162">
        <v>1.3149999999999999</v>
      </c>
      <c r="I237" s="162">
        <v>0.74270000000000003</v>
      </c>
      <c r="J237" s="162">
        <v>0.67500000000000004</v>
      </c>
      <c r="K237" s="161">
        <v>1.1100000000000001</v>
      </c>
      <c r="L237" s="161">
        <f>+K237</f>
        <v>1.1100000000000001</v>
      </c>
      <c r="M237" s="161">
        <f t="shared" ref="M237:P237" si="143">+L237</f>
        <v>1.1100000000000001</v>
      </c>
      <c r="N237" s="161">
        <f t="shared" si="143"/>
        <v>1.1100000000000001</v>
      </c>
      <c r="O237" s="161">
        <f t="shared" si="143"/>
        <v>1.1100000000000001</v>
      </c>
      <c r="P237" s="161">
        <f t="shared" si="143"/>
        <v>1.1100000000000001</v>
      </c>
    </row>
    <row r="238" spans="2:16" x14ac:dyDescent="0.25">
      <c r="B238" s="48" t="s">
        <v>109</v>
      </c>
      <c r="C238" s="79"/>
      <c r="D238" s="162"/>
      <c r="E238" s="162"/>
      <c r="F238" s="162"/>
      <c r="G238" s="162"/>
      <c r="H238" s="162"/>
      <c r="I238" s="162"/>
      <c r="J238" s="162"/>
      <c r="K238" s="161">
        <v>18.733847999999998</v>
      </c>
      <c r="L238" s="161">
        <f>+K238</f>
        <v>18.733847999999998</v>
      </c>
      <c r="M238" s="161">
        <f t="shared" ref="M238:P238" si="144">+L238</f>
        <v>18.733847999999998</v>
      </c>
      <c r="N238" s="161">
        <f t="shared" si="144"/>
        <v>18.733847999999998</v>
      </c>
      <c r="O238" s="161">
        <f t="shared" si="144"/>
        <v>18.733847999999998</v>
      </c>
      <c r="P238" s="161">
        <f t="shared" si="144"/>
        <v>18.733847999999998</v>
      </c>
    </row>
    <row r="239" spans="2:16" x14ac:dyDescent="0.25">
      <c r="B239" s="48" t="s">
        <v>31</v>
      </c>
      <c r="C239" s="47">
        <f>+C237*C238</f>
        <v>0</v>
      </c>
      <c r="D239" s="163">
        <f t="shared" ref="D239:J239" si="145">+D237*D238</f>
        <v>0</v>
      </c>
      <c r="E239" s="163">
        <f t="shared" si="145"/>
        <v>0</v>
      </c>
      <c r="F239" s="163">
        <f t="shared" si="145"/>
        <v>0</v>
      </c>
      <c r="G239" s="163">
        <f t="shared" si="145"/>
        <v>0</v>
      </c>
      <c r="H239" s="163">
        <f t="shared" si="145"/>
        <v>0</v>
      </c>
      <c r="I239" s="163">
        <f t="shared" si="145"/>
        <v>0</v>
      </c>
      <c r="J239" s="163">
        <f t="shared" si="145"/>
        <v>0</v>
      </c>
      <c r="K239" s="161">
        <f t="shared" ref="K239:P239" si="146">+K237*K238</f>
        <v>20.79457128</v>
      </c>
      <c r="L239" s="161">
        <f t="shared" si="146"/>
        <v>20.79457128</v>
      </c>
      <c r="M239" s="161">
        <f t="shared" si="146"/>
        <v>20.79457128</v>
      </c>
      <c r="N239" s="161">
        <f t="shared" si="146"/>
        <v>20.79457128</v>
      </c>
      <c r="O239" s="161">
        <f t="shared" si="146"/>
        <v>20.79457128</v>
      </c>
      <c r="P239" s="161">
        <f t="shared" si="146"/>
        <v>20.79457128</v>
      </c>
    </row>
    <row r="240" spans="2:16" x14ac:dyDescent="0.25">
      <c r="B240" s="48" t="s">
        <v>99</v>
      </c>
      <c r="C240" s="79">
        <f>+C217</f>
        <v>0</v>
      </c>
      <c r="D240" s="162">
        <f t="shared" ref="D240:J240" si="147">+D217</f>
        <v>0</v>
      </c>
      <c r="E240" s="162">
        <f t="shared" si="147"/>
        <v>1.7377060000000002</v>
      </c>
      <c r="F240" s="162">
        <f t="shared" si="147"/>
        <v>2.0617220000000001</v>
      </c>
      <c r="G240" s="162">
        <f t="shared" si="147"/>
        <v>1.1980139999999997</v>
      </c>
      <c r="H240" s="162">
        <f t="shared" si="147"/>
        <v>0.87599100000000008</v>
      </c>
      <c r="I240" s="162">
        <f t="shared" si="147"/>
        <v>1.0168729999999999</v>
      </c>
      <c r="J240" s="162">
        <f t="shared" si="147"/>
        <v>0.60006599999999988</v>
      </c>
      <c r="K240" s="164">
        <f t="shared" ref="K240:P240" si="148">+K217</f>
        <v>-1.2279457592955163</v>
      </c>
      <c r="L240" s="164">
        <f t="shared" si="148"/>
        <v>-3.5252120520983117</v>
      </c>
      <c r="M240" s="164">
        <f t="shared" si="148"/>
        <v>-6.9697654924917032</v>
      </c>
      <c r="N240" s="164">
        <f t="shared" si="148"/>
        <v>-11.819143462183275</v>
      </c>
      <c r="O240" s="164">
        <f t="shared" si="148"/>
        <v>-18.386602874581413</v>
      </c>
      <c r="P240" s="164">
        <f t="shared" si="148"/>
        <v>-27.197951241360791</v>
      </c>
    </row>
    <row r="241" spans="1:16338" x14ac:dyDescent="0.25">
      <c r="B241" s="133" t="s">
        <v>133</v>
      </c>
      <c r="C241" s="79">
        <f t="shared" ref="C241:P241" si="149">+C149</f>
        <v>0</v>
      </c>
      <c r="D241" s="162">
        <f t="shared" si="149"/>
        <v>-7.1411000000000002E-2</v>
      </c>
      <c r="E241" s="162">
        <f t="shared" si="149"/>
        <v>-7.6508000000000007E-2</v>
      </c>
      <c r="F241" s="162">
        <f t="shared" si="149"/>
        <v>-0.115317</v>
      </c>
      <c r="G241" s="162">
        <f t="shared" si="149"/>
        <v>-3.9136999999999998E-2</v>
      </c>
      <c r="H241" s="162">
        <f t="shared" si="149"/>
        <v>0</v>
      </c>
      <c r="I241" s="162">
        <f t="shared" si="149"/>
        <v>0</v>
      </c>
      <c r="J241" s="162">
        <f t="shared" si="149"/>
        <v>0</v>
      </c>
      <c r="K241" s="164">
        <f t="shared" si="149"/>
        <v>0</v>
      </c>
      <c r="L241" s="164">
        <f t="shared" si="149"/>
        <v>0</v>
      </c>
      <c r="M241" s="164">
        <f t="shared" si="149"/>
        <v>0</v>
      </c>
      <c r="N241" s="164">
        <f t="shared" si="149"/>
        <v>0</v>
      </c>
      <c r="O241" s="164">
        <f t="shared" si="149"/>
        <v>0</v>
      </c>
      <c r="P241" s="164">
        <f t="shared" si="149"/>
        <v>0</v>
      </c>
    </row>
    <row r="242" spans="1:16338" x14ac:dyDescent="0.25">
      <c r="B242" s="48" t="s">
        <v>100</v>
      </c>
      <c r="C242" s="79">
        <f>-C128</f>
        <v>0</v>
      </c>
      <c r="D242" s="162"/>
      <c r="E242" s="162"/>
      <c r="F242" s="162"/>
      <c r="G242" s="162"/>
      <c r="H242" s="162"/>
      <c r="I242" s="162"/>
      <c r="J242" s="162"/>
      <c r="K242" s="164"/>
      <c r="L242" s="164"/>
      <c r="M242" s="164"/>
      <c r="N242" s="164"/>
      <c r="O242" s="164"/>
      <c r="P242" s="164"/>
    </row>
    <row r="243" spans="1:16338" x14ac:dyDescent="0.25">
      <c r="B243" s="48" t="s">
        <v>101</v>
      </c>
      <c r="C243" s="79">
        <f>+SUM(C239:C242)</f>
        <v>0</v>
      </c>
      <c r="D243" s="162">
        <f t="shared" ref="D243:P243" si="150">+SUM(D239:D242)</f>
        <v>-7.1411000000000002E-2</v>
      </c>
      <c r="E243" s="162">
        <f t="shared" si="150"/>
        <v>1.6611980000000002</v>
      </c>
      <c r="F243" s="162">
        <f t="shared" si="150"/>
        <v>1.9464049999999999</v>
      </c>
      <c r="G243" s="162">
        <f t="shared" si="150"/>
        <v>1.1588769999999997</v>
      </c>
      <c r="H243" s="162">
        <f t="shared" si="150"/>
        <v>0.87599100000000008</v>
      </c>
      <c r="I243" s="162">
        <f t="shared" si="150"/>
        <v>1.0168729999999999</v>
      </c>
      <c r="J243" s="162">
        <f t="shared" si="150"/>
        <v>0.60006599999999988</v>
      </c>
      <c r="K243" s="164">
        <f t="shared" si="150"/>
        <v>19.566625520704484</v>
      </c>
      <c r="L243" s="164">
        <f t="shared" si="150"/>
        <v>17.269359227901688</v>
      </c>
      <c r="M243" s="164">
        <f t="shared" si="150"/>
        <v>13.824805787508296</v>
      </c>
      <c r="N243" s="164">
        <f t="shared" si="150"/>
        <v>8.9754278178167244</v>
      </c>
      <c r="O243" s="164">
        <f t="shared" si="150"/>
        <v>2.4079684054185861</v>
      </c>
      <c r="P243" s="164">
        <f t="shared" si="150"/>
        <v>-6.4033799613607911</v>
      </c>
    </row>
    <row r="244" spans="1:16338" x14ac:dyDescent="0.25">
      <c r="B244" s="48"/>
      <c r="C244" s="20"/>
      <c r="D244" s="20"/>
      <c r="E244" s="20"/>
      <c r="F244" s="20"/>
      <c r="G244" s="20"/>
      <c r="H244" s="20"/>
      <c r="I244" s="20"/>
      <c r="J244" s="20"/>
      <c r="K244" s="37"/>
      <c r="L244" s="37"/>
      <c r="M244" s="37"/>
      <c r="N244" s="37"/>
      <c r="O244" s="37"/>
      <c r="P244" s="37"/>
    </row>
    <row r="245" spans="1:16338" s="62" customFormat="1" ht="15" customHeight="1" x14ac:dyDescent="0.25">
      <c r="B245" s="61" t="s">
        <v>33</v>
      </c>
      <c r="C245" s="122">
        <f t="shared" ref="C245:P245" si="151">IFERROR(C239/C106,0)</f>
        <v>0</v>
      </c>
      <c r="D245" s="122"/>
      <c r="E245" s="122"/>
      <c r="F245" s="122"/>
      <c r="G245" s="122"/>
      <c r="H245" s="122"/>
      <c r="I245" s="122"/>
      <c r="J245" s="122"/>
      <c r="K245" s="123">
        <f t="shared" si="151"/>
        <v>12.640706386898792</v>
      </c>
      <c r="L245" s="123">
        <f t="shared" si="151"/>
        <v>6.5531727906091799</v>
      </c>
      <c r="M245" s="123">
        <f t="shared" si="151"/>
        <v>4.6764079113051151</v>
      </c>
      <c r="N245" s="123">
        <f t="shared" si="151"/>
        <v>3.3637851346183738</v>
      </c>
      <c r="O245" s="123">
        <f t="shared" si="151"/>
        <v>2.5154101057780793</v>
      </c>
      <c r="P245" s="123">
        <f t="shared" si="151"/>
        <v>1.8862117928967161</v>
      </c>
    </row>
    <row r="246" spans="1:16338" s="62" customFormat="1" ht="15" customHeight="1" x14ac:dyDescent="0.25">
      <c r="B246" s="61" t="s">
        <v>34</v>
      </c>
      <c r="C246" s="122">
        <f t="shared" ref="C246" si="152">IFERROR(C243/C87,0)</f>
        <v>0</v>
      </c>
      <c r="D246" s="122">
        <f>IFERROR(D243/D224,0)</f>
        <v>-4.8255207752620002E-2</v>
      </c>
      <c r="E246" s="122">
        <f t="shared" ref="E246:J246" si="153">IFERROR(E243/E224,0)</f>
        <v>3.2972053511174693</v>
      </c>
      <c r="F246" s="122">
        <f t="shared" si="153"/>
        <v>-2.8602235388856565</v>
      </c>
      <c r="G246" s="122">
        <f t="shared" si="153"/>
        <v>0.59309996458423286</v>
      </c>
      <c r="H246" s="122">
        <f t="shared" si="153"/>
        <v>0.44200648787421482</v>
      </c>
      <c r="I246" s="122">
        <f t="shared" si="153"/>
        <v>1.1992232968489627</v>
      </c>
      <c r="J246" s="122">
        <f t="shared" si="153"/>
        <v>0.44504188866869987</v>
      </c>
      <c r="K246" s="123">
        <f>IFERROR(K243/K224,0)</f>
        <v>7.7518904077553925</v>
      </c>
      <c r="L246" s="123">
        <f t="shared" ref="L246:P246" si="154">IFERROR(L243/L224,0)</f>
        <v>3.7471223041152966</v>
      </c>
      <c r="M246" s="123">
        <f t="shared" si="154"/>
        <v>2.1685484035506146</v>
      </c>
      <c r="N246" s="123">
        <f t="shared" si="154"/>
        <v>1.021917175945483</v>
      </c>
      <c r="O246" s="123">
        <f t="shared" si="154"/>
        <v>0.20600616251822629</v>
      </c>
      <c r="P246" s="123">
        <f t="shared" si="154"/>
        <v>-0.4122918753776485</v>
      </c>
    </row>
    <row r="247" spans="1:16338" s="62" customFormat="1" ht="15" customHeight="1" x14ac:dyDescent="0.25">
      <c r="B247" s="61" t="s">
        <v>50</v>
      </c>
      <c r="C247" s="122">
        <f t="shared" ref="C247:P247" si="155">IFERROR(C243/C93,0)</f>
        <v>0</v>
      </c>
      <c r="D247" s="122">
        <f t="shared" si="155"/>
        <v>-0.10557510348905969</v>
      </c>
      <c r="E247" s="122">
        <f t="shared" si="155"/>
        <v>-31.447788883840097</v>
      </c>
      <c r="F247" s="122">
        <f t="shared" si="155"/>
        <v>-1.7438201784132032</v>
      </c>
      <c r="G247" s="122">
        <f t="shared" si="155"/>
        <v>0.74915024804094787</v>
      </c>
      <c r="H247" s="122">
        <f t="shared" si="155"/>
        <v>0.58367531327895017</v>
      </c>
      <c r="I247" s="122">
        <f t="shared" si="155"/>
        <v>3.846662782956058</v>
      </c>
      <c r="J247" s="122">
        <f t="shared" si="155"/>
        <v>0.51429056277768648</v>
      </c>
      <c r="K247" s="123">
        <f t="shared" si="155"/>
        <v>8.6851278525214326</v>
      </c>
      <c r="L247" s="123">
        <f t="shared" si="155"/>
        <v>4.0250852500999486</v>
      </c>
      <c r="M247" s="123">
        <f t="shared" si="155"/>
        <v>2.3085895005629782</v>
      </c>
      <c r="N247" s="123">
        <f t="shared" si="155"/>
        <v>1.0811137884615825</v>
      </c>
      <c r="O247" s="123">
        <f t="shared" si="155"/>
        <v>0.21728672361413121</v>
      </c>
      <c r="P247" s="123">
        <f t="shared" si="155"/>
        <v>-0.43386727894986205</v>
      </c>
    </row>
    <row r="248" spans="1:16338" s="62" customFormat="1" ht="15" customHeight="1" x14ac:dyDescent="0.25">
      <c r="B248" s="61" t="s">
        <v>35</v>
      </c>
      <c r="C248" s="124">
        <f t="shared" ref="C248:P248" si="156">IFERROR(C239/C150,0)</f>
        <v>0</v>
      </c>
      <c r="D248" s="124"/>
      <c r="E248" s="124"/>
      <c r="F248" s="124"/>
      <c r="G248" s="124"/>
      <c r="H248" s="124"/>
      <c r="I248" s="124"/>
      <c r="J248" s="124"/>
      <c r="K248" s="125">
        <f t="shared" si="156"/>
        <v>4.4105547531689666</v>
      </c>
      <c r="L248" s="125">
        <f t="shared" si="156"/>
        <v>2.6362500604423742</v>
      </c>
      <c r="M248" s="125">
        <f t="shared" si="156"/>
        <v>1.6858686248504073</v>
      </c>
      <c r="N248" s="125">
        <f t="shared" si="156"/>
        <v>1.1230274567949574</v>
      </c>
      <c r="O248" s="125">
        <f t="shared" si="156"/>
        <v>0.77639771613686592</v>
      </c>
      <c r="P248" s="125">
        <f t="shared" si="156"/>
        <v>0.55000574556160475</v>
      </c>
    </row>
    <row r="249" spans="1:16338" s="62" customFormat="1" ht="15" customHeight="1" x14ac:dyDescent="0.25">
      <c r="B249" s="61" t="s">
        <v>36</v>
      </c>
      <c r="C249" s="126">
        <f t="shared" ref="C249:P249" si="157">IFERROR(C113/C237,0)</f>
        <v>0</v>
      </c>
      <c r="D249" s="126">
        <f t="shared" si="157"/>
        <v>0</v>
      </c>
      <c r="E249" s="126">
        <f t="shared" si="157"/>
        <v>0</v>
      </c>
      <c r="F249" s="126">
        <f t="shared" si="157"/>
        <v>0</v>
      </c>
      <c r="G249" s="126">
        <f t="shared" si="157"/>
        <v>0</v>
      </c>
      <c r="H249" s="126">
        <f t="shared" si="157"/>
        <v>0</v>
      </c>
      <c r="I249" s="126">
        <f t="shared" si="157"/>
        <v>0</v>
      </c>
      <c r="J249" s="126">
        <f t="shared" si="157"/>
        <v>0</v>
      </c>
      <c r="K249" s="127">
        <f t="shared" si="157"/>
        <v>0</v>
      </c>
      <c r="L249" s="127">
        <f t="shared" si="157"/>
        <v>0</v>
      </c>
      <c r="M249" s="127">
        <f t="shared" si="157"/>
        <v>0</v>
      </c>
      <c r="N249" s="127">
        <f t="shared" si="157"/>
        <v>0</v>
      </c>
      <c r="O249" s="127">
        <f t="shared" si="157"/>
        <v>0</v>
      </c>
      <c r="P249" s="127">
        <f t="shared" si="157"/>
        <v>0</v>
      </c>
    </row>
    <row r="250" spans="1:16338" s="62" customFormat="1" ht="15" customHeight="1" x14ac:dyDescent="0.25">
      <c r="B250" s="61" t="s">
        <v>37</v>
      </c>
      <c r="C250" s="126">
        <f t="shared" ref="C250:J250" si="158">IFERROR(C105/AVERAGE(B148:C148),0)</f>
        <v>0</v>
      </c>
      <c r="D250" s="126">
        <f>IFERROR(D105/AVERAGE(C148:D148),0)</f>
        <v>0.33936236544179438</v>
      </c>
      <c r="E250" s="126">
        <f t="shared" si="158"/>
        <v>-0.10376158843058042</v>
      </c>
      <c r="F250" s="126">
        <f t="shared" si="158"/>
        <v>-1.0176428637871693</v>
      </c>
      <c r="G250" s="126">
        <f t="shared" si="158"/>
        <v>0.74067120028085909</v>
      </c>
      <c r="H250" s="126">
        <f t="shared" si="158"/>
        <v>0.54087440949448207</v>
      </c>
      <c r="I250" s="126">
        <f t="shared" si="158"/>
        <v>-6.9044987601704064E-2</v>
      </c>
      <c r="J250" s="126">
        <f t="shared" si="158"/>
        <v>5.3649471564808732E-2</v>
      </c>
      <c r="K250" s="127">
        <f t="shared" ref="K250" si="159">IFERROR(K105/AVERAGE(J148:K148),0)</f>
        <v>0.42265198189835834</v>
      </c>
      <c r="L250" s="127">
        <f t="shared" ref="L250" si="160">IFERROR(L105/AVERAGE(K148:L148),0)</f>
        <v>0.50357707916059014</v>
      </c>
      <c r="M250" s="127">
        <f t="shared" ref="M250" si="161">IFERROR(M105/AVERAGE(L148:M148),0)</f>
        <v>0.43977572333953074</v>
      </c>
      <c r="N250" s="127">
        <f t="shared" ref="N250" si="162">IFERROR(N105/AVERAGE(M148:N148),0)</f>
        <v>0.40075613457779119</v>
      </c>
      <c r="O250" s="127">
        <f t="shared" ref="O250" si="163">IFERROR(O105/AVERAGE(N148:O148),0)</f>
        <v>0.36498383363326425</v>
      </c>
      <c r="P250" s="127">
        <f t="shared" ref="P250" si="164">IFERROR(P105/AVERAGE(O148:P148),0)</f>
        <v>0.3413621527877565</v>
      </c>
    </row>
    <row r="251" spans="1:16338" ht="18.75" x14ac:dyDescent="0.4">
      <c r="C251" s="57"/>
      <c r="D251" s="57"/>
      <c r="E251" s="57"/>
      <c r="F251" s="57"/>
      <c r="G251" s="57"/>
      <c r="H251" s="57"/>
      <c r="I251" s="57"/>
      <c r="J251" s="57"/>
      <c r="K251" s="57"/>
      <c r="L251" s="57"/>
      <c r="M251" s="57"/>
      <c r="N251" s="57"/>
      <c r="O251" s="57"/>
      <c r="P251" s="57"/>
    </row>
    <row r="253" spans="1:16338" x14ac:dyDescent="0.25">
      <c r="A253" s="3"/>
      <c r="B253" s="3"/>
      <c r="C253" s="3"/>
      <c r="D253" s="3"/>
      <c r="E253" s="3"/>
      <c r="F253" s="3"/>
      <c r="G253" s="3"/>
      <c r="H253" s="3"/>
      <c r="I253" s="27"/>
      <c r="J253" s="27"/>
      <c r="K253" s="27"/>
      <c r="L253" s="27"/>
      <c r="M253" s="27"/>
      <c r="N253" s="27"/>
      <c r="O253" s="27"/>
      <c r="P253" s="27"/>
      <c r="Q253" s="3"/>
      <c r="R253" s="3"/>
      <c r="S253" s="3"/>
      <c r="T253" s="3"/>
      <c r="U253" s="3"/>
      <c r="V253" s="3"/>
      <c r="W253" s="3"/>
      <c r="X253" s="3"/>
      <c r="Y253" s="3"/>
      <c r="Z253" s="3"/>
      <c r="AA253" s="3"/>
      <c r="AB253" s="3"/>
      <c r="AC253" s="3"/>
      <c r="AD253" s="3"/>
      <c r="AE253" s="3"/>
      <c r="AF253" s="3"/>
      <c r="AG253" s="3"/>
      <c r="AH253" s="3"/>
      <c r="AI253" s="3"/>
      <c r="AJ253" s="3"/>
      <c r="AK253" s="3"/>
      <c r="AL253" s="3"/>
      <c r="AM253" s="3"/>
      <c r="AN253" s="3"/>
      <c r="AO253" s="3"/>
      <c r="AP253" s="3"/>
      <c r="AQ253" s="3"/>
      <c r="AR253" s="3"/>
      <c r="AS253" s="3"/>
      <c r="AT253" s="3"/>
      <c r="AU253" s="3"/>
      <c r="AV253" s="3"/>
      <c r="AW253" s="3"/>
      <c r="AX253" s="3"/>
      <c r="AY253" s="3"/>
      <c r="AZ253" s="3"/>
      <c r="BA253" s="3"/>
      <c r="BB253" s="3"/>
      <c r="BC253" s="3"/>
      <c r="BD253" s="3"/>
      <c r="BE253" s="3"/>
      <c r="BF253" s="3"/>
      <c r="BG253" s="3"/>
      <c r="BH253" s="3"/>
      <c r="BI253" s="3"/>
      <c r="BJ253" s="3"/>
      <c r="BK253" s="3"/>
      <c r="BL253" s="3"/>
      <c r="BM253" s="3"/>
      <c r="BN253" s="3"/>
      <c r="BO253" s="3"/>
      <c r="BP253" s="3"/>
      <c r="BQ253" s="3"/>
      <c r="BR253" s="3"/>
      <c r="BS253" s="3"/>
      <c r="BT253" s="3"/>
      <c r="BU253" s="3"/>
      <c r="BV253" s="3"/>
      <c r="BW253" s="3"/>
      <c r="BX253" s="3"/>
      <c r="BY253" s="3"/>
      <c r="BZ253" s="3"/>
      <c r="CA253" s="3"/>
      <c r="CB253" s="3"/>
      <c r="CC253" s="3"/>
      <c r="CD253" s="3"/>
      <c r="CE253" s="3"/>
      <c r="CF253" s="3"/>
      <c r="CG253" s="3"/>
      <c r="CH253" s="3"/>
      <c r="CI253" s="3"/>
      <c r="CJ253" s="3"/>
      <c r="CK253" s="3"/>
      <c r="CL253" s="3"/>
      <c r="CM253" s="3"/>
      <c r="CN253" s="3"/>
      <c r="CO253" s="3"/>
      <c r="CP253" s="3"/>
      <c r="CQ253" s="3"/>
      <c r="CR253" s="3"/>
      <c r="CS253" s="3"/>
      <c r="CT253" s="3"/>
      <c r="CU253" s="3"/>
      <c r="CV253" s="3"/>
      <c r="CW253" s="3"/>
      <c r="CX253" s="3"/>
      <c r="CY253" s="3"/>
      <c r="CZ253" s="3"/>
      <c r="DA253" s="3"/>
      <c r="DB253" s="3"/>
      <c r="DC253" s="3"/>
      <c r="DD253" s="3"/>
      <c r="DE253" s="3"/>
      <c r="DF253" s="3"/>
      <c r="DG253" s="3"/>
      <c r="DH253" s="3"/>
      <c r="DI253" s="3"/>
      <c r="DJ253" s="3"/>
      <c r="DK253" s="3"/>
      <c r="DL253" s="3"/>
      <c r="DM253" s="3"/>
      <c r="DN253" s="3"/>
      <c r="DO253" s="3"/>
      <c r="DP253" s="3"/>
      <c r="DQ253" s="3"/>
      <c r="DR253" s="3"/>
      <c r="DS253" s="3"/>
      <c r="DT253" s="3"/>
      <c r="DU253" s="3"/>
      <c r="DV253" s="3"/>
      <c r="DW253" s="3"/>
      <c r="DX253" s="3"/>
      <c r="DY253" s="3"/>
      <c r="DZ253" s="3"/>
      <c r="EA253" s="3"/>
      <c r="EB253" s="3"/>
      <c r="EC253" s="3"/>
      <c r="ED253" s="3"/>
      <c r="EE253" s="3"/>
      <c r="EF253" s="3"/>
      <c r="EG253" s="3"/>
      <c r="EH253" s="3"/>
      <c r="EI253" s="3"/>
      <c r="EJ253" s="3"/>
      <c r="EK253" s="3"/>
      <c r="EL253" s="3"/>
      <c r="EM253" s="3"/>
      <c r="EN253" s="3"/>
      <c r="EO253" s="3"/>
      <c r="EP253" s="3"/>
      <c r="EQ253" s="3"/>
      <c r="ER253" s="3"/>
      <c r="ES253" s="3"/>
      <c r="ET253" s="3"/>
      <c r="EU253" s="3"/>
      <c r="EV253" s="3"/>
      <c r="EW253" s="3"/>
      <c r="EX253" s="3"/>
      <c r="EY253" s="3"/>
      <c r="EZ253" s="3"/>
      <c r="FA253" s="3"/>
      <c r="FB253" s="3"/>
      <c r="FC253" s="3"/>
      <c r="FD253" s="3"/>
      <c r="FE253" s="3"/>
      <c r="FF253" s="3"/>
      <c r="FG253" s="3"/>
      <c r="FH253" s="3"/>
      <c r="FI253" s="3"/>
      <c r="FJ253" s="3"/>
      <c r="FK253" s="3"/>
      <c r="FL253" s="3"/>
      <c r="FM253" s="3"/>
      <c r="FN253" s="3"/>
      <c r="FO253" s="3"/>
      <c r="FP253" s="3"/>
      <c r="FQ253" s="3"/>
      <c r="FR253" s="3"/>
      <c r="FS253" s="3"/>
      <c r="FT253" s="3"/>
      <c r="FU253" s="3"/>
      <c r="FV253" s="3"/>
      <c r="FW253" s="3"/>
      <c r="FX253" s="3"/>
      <c r="FY253" s="3"/>
      <c r="FZ253" s="3"/>
      <c r="GA253" s="3"/>
      <c r="GB253" s="3"/>
      <c r="GC253" s="3"/>
      <c r="GD253" s="3"/>
      <c r="GE253" s="3"/>
      <c r="GF253" s="3"/>
      <c r="GG253" s="3"/>
      <c r="GH253" s="3"/>
      <c r="GI253" s="3"/>
      <c r="GJ253" s="3"/>
      <c r="GK253" s="3"/>
      <c r="GL253" s="3"/>
      <c r="GM253" s="3"/>
      <c r="GN253" s="3"/>
      <c r="GO253" s="3"/>
      <c r="GP253" s="3"/>
      <c r="GQ253" s="3"/>
      <c r="GR253" s="3"/>
      <c r="GS253" s="3"/>
      <c r="GT253" s="3"/>
      <c r="GU253" s="3"/>
      <c r="GV253" s="3"/>
      <c r="GW253" s="3"/>
      <c r="GX253" s="3"/>
      <c r="GY253" s="3"/>
      <c r="GZ253" s="3"/>
      <c r="HA253" s="3"/>
      <c r="HB253" s="3"/>
      <c r="HC253" s="3"/>
      <c r="HD253" s="3"/>
      <c r="HE253" s="3"/>
      <c r="HF253" s="3"/>
      <c r="HG253" s="3"/>
      <c r="HH253" s="3"/>
      <c r="HI253" s="3"/>
      <c r="HJ253" s="3"/>
      <c r="HK253" s="3"/>
      <c r="HL253" s="3"/>
      <c r="HM253" s="3"/>
      <c r="HN253" s="3"/>
      <c r="HO253" s="3"/>
      <c r="HP253" s="3"/>
      <c r="HQ253" s="3"/>
      <c r="HR253" s="3"/>
      <c r="HS253" s="3"/>
      <c r="HT253" s="3"/>
      <c r="HU253" s="3"/>
      <c r="HV253" s="3"/>
      <c r="HW253" s="3"/>
      <c r="HX253" s="3"/>
      <c r="HY253" s="3"/>
      <c r="HZ253" s="3"/>
      <c r="IA253" s="3"/>
      <c r="IB253" s="3"/>
      <c r="IC253" s="3"/>
      <c r="ID253" s="3"/>
      <c r="IE253" s="3"/>
      <c r="IF253" s="3"/>
      <c r="IG253" s="3"/>
      <c r="IH253" s="3"/>
      <c r="II253" s="3"/>
      <c r="IJ253" s="3"/>
      <c r="IK253" s="3"/>
      <c r="IL253" s="3"/>
      <c r="IM253" s="3"/>
      <c r="IN253" s="3"/>
      <c r="IO253" s="3"/>
      <c r="IP253" s="3"/>
      <c r="IQ253" s="3"/>
      <c r="IR253" s="3"/>
      <c r="IS253" s="3"/>
      <c r="IT253" s="3"/>
      <c r="IU253" s="3"/>
      <c r="IV253" s="3"/>
      <c r="IW253" s="3"/>
      <c r="IX253" s="3"/>
      <c r="IY253" s="3"/>
      <c r="IZ253" s="3"/>
      <c r="JA253" s="3"/>
      <c r="JB253" s="3"/>
      <c r="JC253" s="3"/>
      <c r="JD253" s="3"/>
      <c r="JE253" s="3"/>
      <c r="JF253" s="3"/>
      <c r="JG253" s="3"/>
      <c r="JH253" s="3"/>
      <c r="JI253" s="3"/>
      <c r="JJ253" s="3"/>
      <c r="JK253" s="3"/>
      <c r="JL253" s="3"/>
      <c r="JM253" s="3"/>
      <c r="JN253" s="3"/>
      <c r="JO253" s="3"/>
      <c r="JP253" s="3"/>
      <c r="JQ253" s="3"/>
      <c r="JR253" s="3"/>
      <c r="JS253" s="3"/>
      <c r="JT253" s="3"/>
      <c r="JU253" s="3"/>
      <c r="JV253" s="3"/>
      <c r="JW253" s="3"/>
      <c r="JX253" s="3"/>
      <c r="JY253" s="3"/>
      <c r="JZ253" s="3"/>
      <c r="KA253" s="3"/>
      <c r="KB253" s="3"/>
      <c r="KC253" s="3"/>
      <c r="KD253" s="3"/>
      <c r="KE253" s="3"/>
      <c r="KF253" s="3"/>
      <c r="KG253" s="3"/>
      <c r="KH253" s="3"/>
      <c r="KI253" s="3"/>
      <c r="KJ253" s="3"/>
      <c r="KK253" s="3"/>
      <c r="KL253" s="3"/>
      <c r="KM253" s="3"/>
      <c r="KN253" s="3"/>
      <c r="KO253" s="3"/>
      <c r="KP253" s="3"/>
      <c r="KQ253" s="3"/>
      <c r="KR253" s="3"/>
      <c r="KS253" s="3"/>
      <c r="KT253" s="3"/>
      <c r="KU253" s="3"/>
      <c r="KV253" s="3"/>
      <c r="KW253" s="3"/>
      <c r="KX253" s="3"/>
      <c r="KY253" s="3"/>
      <c r="KZ253" s="3"/>
      <c r="LA253" s="3"/>
      <c r="LB253" s="3"/>
      <c r="LC253" s="3"/>
      <c r="LD253" s="3"/>
      <c r="LE253" s="3"/>
      <c r="LF253" s="3"/>
      <c r="LG253" s="3"/>
      <c r="LH253" s="3"/>
      <c r="LI253" s="3"/>
      <c r="LJ253" s="3"/>
      <c r="LK253" s="3"/>
      <c r="LL253" s="3"/>
      <c r="LM253" s="3"/>
      <c r="LN253" s="3"/>
      <c r="LO253" s="3"/>
      <c r="LP253" s="3"/>
      <c r="LQ253" s="3"/>
      <c r="LR253" s="3"/>
      <c r="LS253" s="3"/>
      <c r="LT253" s="3"/>
      <c r="LU253" s="3"/>
      <c r="LV253" s="3"/>
      <c r="LW253" s="3"/>
      <c r="LX253" s="3"/>
      <c r="LY253" s="3"/>
      <c r="LZ253" s="3"/>
      <c r="MA253" s="3"/>
      <c r="MB253" s="3"/>
      <c r="MC253" s="3"/>
      <c r="MD253" s="3"/>
      <c r="ME253" s="3"/>
      <c r="MF253" s="3"/>
      <c r="MG253" s="3"/>
      <c r="MH253" s="3"/>
      <c r="MI253" s="3"/>
      <c r="MJ253" s="3"/>
      <c r="MK253" s="3"/>
      <c r="ML253" s="3"/>
      <c r="MM253" s="3"/>
      <c r="MN253" s="3"/>
      <c r="MO253" s="3"/>
      <c r="MP253" s="3"/>
      <c r="MQ253" s="3"/>
      <c r="MR253" s="3"/>
      <c r="MS253" s="3"/>
      <c r="MT253" s="3"/>
      <c r="MU253" s="3"/>
      <c r="MV253" s="3"/>
      <c r="MW253" s="3"/>
      <c r="MX253" s="3"/>
      <c r="MY253" s="3"/>
      <c r="MZ253" s="3"/>
      <c r="NA253" s="3"/>
      <c r="NB253" s="3"/>
      <c r="NC253" s="3"/>
      <c r="ND253" s="3"/>
      <c r="NE253" s="3"/>
      <c r="NF253" s="3"/>
      <c r="NG253" s="3"/>
      <c r="NH253" s="3"/>
      <c r="NI253" s="3"/>
      <c r="NJ253" s="3"/>
      <c r="NK253" s="3"/>
      <c r="NL253" s="3"/>
      <c r="NM253" s="3"/>
      <c r="NN253" s="3"/>
      <c r="NO253" s="3"/>
      <c r="NP253" s="3"/>
      <c r="NQ253" s="3"/>
      <c r="NR253" s="3"/>
      <c r="NS253" s="3"/>
      <c r="NT253" s="3"/>
      <c r="NU253" s="3"/>
      <c r="NV253" s="3"/>
      <c r="NW253" s="3"/>
      <c r="NX253" s="3"/>
      <c r="NY253" s="3"/>
      <c r="NZ253" s="3"/>
      <c r="OA253" s="3"/>
      <c r="OB253" s="3"/>
      <c r="OC253" s="3"/>
      <c r="OD253" s="3"/>
      <c r="OE253" s="3"/>
      <c r="OF253" s="3"/>
      <c r="OG253" s="3"/>
      <c r="OH253" s="3"/>
      <c r="OI253" s="3"/>
      <c r="OJ253" s="3"/>
      <c r="OK253" s="3"/>
      <c r="OL253" s="3"/>
      <c r="OM253" s="3"/>
      <c r="ON253" s="3"/>
      <c r="OO253" s="3"/>
      <c r="OP253" s="3"/>
      <c r="OQ253" s="3"/>
      <c r="OR253" s="3"/>
      <c r="OS253" s="3"/>
      <c r="OT253" s="3"/>
      <c r="OU253" s="3"/>
      <c r="OV253" s="3"/>
      <c r="OW253" s="3"/>
      <c r="OX253" s="3"/>
      <c r="OY253" s="3"/>
      <c r="OZ253" s="3"/>
      <c r="PA253" s="3"/>
      <c r="PB253" s="3"/>
      <c r="PC253" s="3"/>
      <c r="PD253" s="3"/>
      <c r="PE253" s="3"/>
      <c r="PF253" s="3"/>
      <c r="PG253" s="3"/>
      <c r="PH253" s="3"/>
      <c r="PI253" s="3"/>
      <c r="PJ253" s="3"/>
      <c r="PK253" s="3"/>
      <c r="PL253" s="3"/>
      <c r="PM253" s="3"/>
      <c r="PN253" s="3"/>
      <c r="PO253" s="3"/>
      <c r="PP253" s="3"/>
      <c r="PQ253" s="3"/>
      <c r="PR253" s="3"/>
      <c r="PS253" s="3"/>
      <c r="PT253" s="3"/>
      <c r="PU253" s="3"/>
      <c r="PV253" s="3"/>
      <c r="PW253" s="3"/>
      <c r="PX253" s="3"/>
      <c r="PY253" s="3"/>
      <c r="PZ253" s="3"/>
      <c r="QA253" s="3"/>
      <c r="QB253" s="3"/>
      <c r="QC253" s="3"/>
      <c r="QD253" s="3"/>
      <c r="QE253" s="3"/>
      <c r="QF253" s="3"/>
      <c r="QG253" s="3"/>
      <c r="QH253" s="3"/>
      <c r="QI253" s="3"/>
      <c r="QJ253" s="3"/>
      <c r="QK253" s="3"/>
      <c r="QL253" s="3"/>
      <c r="QM253" s="3"/>
      <c r="QN253" s="3"/>
      <c r="QO253" s="3"/>
      <c r="QP253" s="3"/>
      <c r="QQ253" s="3"/>
      <c r="QR253" s="3"/>
      <c r="QS253" s="3"/>
      <c r="QT253" s="3"/>
      <c r="QU253" s="3"/>
      <c r="QV253" s="3"/>
      <c r="QW253" s="3"/>
      <c r="QX253" s="3"/>
      <c r="QY253" s="3"/>
      <c r="QZ253" s="3"/>
      <c r="RA253" s="3"/>
      <c r="RB253" s="3"/>
      <c r="RC253" s="3"/>
      <c r="RD253" s="3"/>
      <c r="RE253" s="3"/>
      <c r="RF253" s="3"/>
      <c r="RG253" s="3"/>
      <c r="RH253" s="3"/>
      <c r="RI253" s="3"/>
      <c r="RJ253" s="3"/>
      <c r="RK253" s="3"/>
      <c r="RL253" s="3"/>
      <c r="RM253" s="3"/>
      <c r="RN253" s="3"/>
      <c r="RO253" s="3"/>
      <c r="RP253" s="3"/>
      <c r="RQ253" s="3"/>
      <c r="RR253" s="3"/>
      <c r="RS253" s="3"/>
      <c r="RT253" s="3"/>
      <c r="RU253" s="3"/>
      <c r="RV253" s="3"/>
      <c r="RW253" s="3"/>
      <c r="RX253" s="3"/>
      <c r="RY253" s="3"/>
      <c r="RZ253" s="3"/>
      <c r="SA253" s="3"/>
      <c r="SB253" s="3"/>
      <c r="SC253" s="3"/>
      <c r="SD253" s="3"/>
      <c r="SE253" s="3"/>
      <c r="SF253" s="3"/>
      <c r="SG253" s="3"/>
      <c r="SH253" s="3"/>
      <c r="SI253" s="3"/>
      <c r="SJ253" s="3"/>
      <c r="SK253" s="3"/>
      <c r="SL253" s="3"/>
      <c r="SM253" s="3"/>
      <c r="SN253" s="3"/>
      <c r="SO253" s="3"/>
      <c r="SP253" s="3"/>
      <c r="SQ253" s="3"/>
      <c r="SR253" s="3"/>
      <c r="SS253" s="3"/>
      <c r="ST253" s="3"/>
      <c r="SU253" s="3"/>
      <c r="SV253" s="3"/>
      <c r="SW253" s="3"/>
      <c r="SX253" s="3"/>
      <c r="SY253" s="3"/>
      <c r="SZ253" s="3"/>
      <c r="TA253" s="3"/>
      <c r="TB253" s="3"/>
      <c r="TC253" s="3"/>
      <c r="TD253" s="3"/>
      <c r="TE253" s="3"/>
      <c r="TF253" s="3"/>
      <c r="TG253" s="3"/>
      <c r="TH253" s="3"/>
      <c r="TI253" s="3"/>
      <c r="TJ253" s="3"/>
      <c r="TK253" s="3"/>
      <c r="TL253" s="3"/>
      <c r="TM253" s="3"/>
      <c r="TN253" s="3"/>
      <c r="TO253" s="3"/>
      <c r="TP253" s="3"/>
      <c r="TQ253" s="3"/>
      <c r="TR253" s="3"/>
      <c r="TS253" s="3"/>
      <c r="TT253" s="3"/>
      <c r="TU253" s="3"/>
      <c r="TV253" s="3"/>
      <c r="TW253" s="3"/>
      <c r="TX253" s="3"/>
      <c r="TY253" s="3"/>
      <c r="TZ253" s="3"/>
      <c r="UA253" s="3"/>
      <c r="UB253" s="3"/>
      <c r="UC253" s="3"/>
      <c r="UD253" s="3"/>
      <c r="UE253" s="3"/>
      <c r="UF253" s="3"/>
      <c r="UG253" s="3"/>
      <c r="UH253" s="3"/>
      <c r="UI253" s="3"/>
      <c r="UJ253" s="3"/>
      <c r="UK253" s="3"/>
      <c r="UL253" s="3"/>
      <c r="UM253" s="3"/>
      <c r="UN253" s="3"/>
      <c r="UO253" s="3"/>
      <c r="UP253" s="3"/>
      <c r="UQ253" s="3"/>
      <c r="UR253" s="3"/>
      <c r="US253" s="3"/>
      <c r="UT253" s="3"/>
      <c r="UU253" s="3"/>
      <c r="UV253" s="3"/>
      <c r="UW253" s="3"/>
      <c r="UX253" s="3"/>
      <c r="UY253" s="3"/>
      <c r="UZ253" s="3"/>
      <c r="VA253" s="3"/>
      <c r="VB253" s="3"/>
      <c r="VC253" s="3"/>
      <c r="VD253" s="3"/>
      <c r="VE253" s="3"/>
      <c r="VF253" s="3"/>
      <c r="VG253" s="3"/>
      <c r="VH253" s="3"/>
      <c r="VI253" s="3"/>
      <c r="VJ253" s="3"/>
      <c r="VK253" s="3"/>
      <c r="VL253" s="3"/>
      <c r="VM253" s="3"/>
      <c r="VN253" s="3"/>
      <c r="VO253" s="3"/>
      <c r="VP253" s="3"/>
      <c r="VQ253" s="3"/>
      <c r="VR253" s="3"/>
      <c r="VS253" s="3"/>
      <c r="VT253" s="3"/>
      <c r="VU253" s="3"/>
      <c r="VV253" s="3"/>
      <c r="VW253" s="3"/>
      <c r="VX253" s="3"/>
      <c r="VY253" s="3"/>
      <c r="VZ253" s="3"/>
      <c r="WA253" s="3"/>
      <c r="WB253" s="3"/>
      <c r="WC253" s="3"/>
      <c r="WD253" s="3"/>
      <c r="WE253" s="3"/>
      <c r="WF253" s="3"/>
      <c r="WG253" s="3"/>
      <c r="WH253" s="3"/>
      <c r="WI253" s="3"/>
      <c r="WJ253" s="3"/>
      <c r="WK253" s="3"/>
      <c r="WL253" s="3"/>
      <c r="WM253" s="3"/>
      <c r="WN253" s="3"/>
      <c r="WO253" s="3"/>
      <c r="WP253" s="3"/>
      <c r="WQ253" s="3"/>
      <c r="WR253" s="3"/>
      <c r="WS253" s="3"/>
      <c r="WT253" s="3"/>
      <c r="WU253" s="3"/>
      <c r="WV253" s="3"/>
      <c r="WW253" s="3"/>
      <c r="WX253" s="3"/>
      <c r="WY253" s="3"/>
      <c r="WZ253" s="3"/>
      <c r="XA253" s="3"/>
      <c r="XB253" s="3"/>
      <c r="XC253" s="3"/>
      <c r="XD253" s="3"/>
      <c r="XE253" s="3"/>
      <c r="XF253" s="3"/>
      <c r="XG253" s="3"/>
      <c r="XH253" s="3"/>
      <c r="XI253" s="3"/>
      <c r="XJ253" s="3"/>
      <c r="XK253" s="3"/>
      <c r="XL253" s="3"/>
      <c r="XM253" s="3"/>
      <c r="XN253" s="3"/>
      <c r="XO253" s="3"/>
      <c r="XP253" s="3"/>
      <c r="XQ253" s="3"/>
      <c r="XR253" s="3"/>
      <c r="XS253" s="3"/>
      <c r="XT253" s="3"/>
      <c r="XU253" s="3"/>
      <c r="XV253" s="3"/>
      <c r="XW253" s="3"/>
      <c r="XX253" s="3"/>
      <c r="XY253" s="3"/>
      <c r="XZ253" s="3"/>
      <c r="YA253" s="3"/>
      <c r="YB253" s="3"/>
      <c r="YC253" s="3"/>
      <c r="YD253" s="3"/>
      <c r="YE253" s="3"/>
      <c r="YF253" s="3"/>
      <c r="YG253" s="3"/>
      <c r="YH253" s="3"/>
      <c r="YI253" s="3"/>
      <c r="YJ253" s="3"/>
      <c r="YK253" s="3"/>
      <c r="YL253" s="3"/>
      <c r="YM253" s="3"/>
      <c r="YN253" s="3"/>
      <c r="YO253" s="3"/>
      <c r="YP253" s="3"/>
      <c r="YQ253" s="3"/>
      <c r="YR253" s="3"/>
      <c r="YS253" s="3"/>
      <c r="YT253" s="3"/>
      <c r="YU253" s="3"/>
      <c r="YV253" s="3"/>
      <c r="YW253" s="3"/>
      <c r="YX253" s="3"/>
      <c r="YY253" s="3"/>
      <c r="YZ253" s="3"/>
      <c r="ZA253" s="3"/>
      <c r="ZB253" s="3"/>
      <c r="ZC253" s="3"/>
      <c r="ZD253" s="3"/>
      <c r="ZE253" s="3"/>
      <c r="ZF253" s="3"/>
      <c r="ZG253" s="3"/>
      <c r="ZH253" s="3"/>
      <c r="ZI253" s="3"/>
      <c r="ZJ253" s="3"/>
      <c r="ZK253" s="3"/>
      <c r="ZL253" s="3"/>
      <c r="ZM253" s="3"/>
      <c r="ZN253" s="3"/>
      <c r="ZO253" s="3"/>
      <c r="ZP253" s="3"/>
      <c r="ZQ253" s="3"/>
      <c r="ZR253" s="3"/>
      <c r="ZS253" s="3"/>
      <c r="ZT253" s="3"/>
      <c r="ZU253" s="3"/>
      <c r="ZV253" s="3"/>
      <c r="ZW253" s="3"/>
      <c r="ZX253" s="3"/>
      <c r="ZY253" s="3"/>
      <c r="ZZ253" s="3"/>
      <c r="AAA253" s="3"/>
      <c r="AAB253" s="3"/>
      <c r="AAC253" s="3"/>
      <c r="AAD253" s="3"/>
      <c r="AAE253" s="3"/>
      <c r="AAF253" s="3"/>
      <c r="AAG253" s="3"/>
      <c r="AAH253" s="3"/>
      <c r="AAI253" s="3"/>
      <c r="AAJ253" s="3"/>
      <c r="AAK253" s="3"/>
      <c r="AAL253" s="3"/>
      <c r="AAM253" s="3"/>
      <c r="AAN253" s="3"/>
      <c r="AAO253" s="3"/>
      <c r="AAP253" s="3"/>
      <c r="AAQ253" s="3"/>
      <c r="AAR253" s="3"/>
      <c r="AAS253" s="3"/>
      <c r="AAT253" s="3"/>
      <c r="AAU253" s="3"/>
      <c r="AAV253" s="3"/>
      <c r="AAW253" s="3"/>
      <c r="AAX253" s="3"/>
      <c r="AAY253" s="3"/>
      <c r="AAZ253" s="3"/>
      <c r="ABA253" s="3"/>
      <c r="ABB253" s="3"/>
      <c r="ABC253" s="3"/>
      <c r="ABD253" s="3"/>
      <c r="ABE253" s="3"/>
      <c r="ABF253" s="3"/>
      <c r="ABG253" s="3"/>
      <c r="ABH253" s="3"/>
      <c r="ABI253" s="3"/>
      <c r="ABJ253" s="3"/>
      <c r="ABK253" s="3"/>
      <c r="ABL253" s="3"/>
      <c r="ABM253" s="3"/>
      <c r="ABN253" s="3"/>
      <c r="ABO253" s="3"/>
      <c r="ABP253" s="3"/>
      <c r="ABQ253" s="3"/>
      <c r="ABR253" s="3"/>
      <c r="ABS253" s="3"/>
      <c r="ABT253" s="3"/>
      <c r="ABU253" s="3"/>
      <c r="ABV253" s="3"/>
      <c r="ABW253" s="3"/>
      <c r="ABX253" s="3"/>
      <c r="ABY253" s="3"/>
      <c r="ABZ253" s="3"/>
      <c r="ACA253" s="3"/>
      <c r="ACB253" s="3"/>
      <c r="ACC253" s="3"/>
      <c r="ACD253" s="3"/>
      <c r="ACE253" s="3"/>
      <c r="ACF253" s="3"/>
      <c r="ACG253" s="3"/>
      <c r="ACH253" s="3"/>
      <c r="ACI253" s="3"/>
      <c r="ACJ253" s="3"/>
      <c r="ACK253" s="3"/>
      <c r="ACL253" s="3"/>
      <c r="ACM253" s="3"/>
      <c r="ACN253" s="3"/>
      <c r="ACO253" s="3"/>
      <c r="ACP253" s="3"/>
      <c r="ACQ253" s="3"/>
      <c r="ACR253" s="3"/>
      <c r="ACS253" s="3"/>
      <c r="ACT253" s="3"/>
      <c r="ACU253" s="3"/>
      <c r="ACV253" s="3"/>
      <c r="ACW253" s="3"/>
      <c r="ACX253" s="3"/>
      <c r="ACY253" s="3"/>
      <c r="ACZ253" s="3"/>
      <c r="ADA253" s="3"/>
      <c r="ADB253" s="3"/>
      <c r="ADC253" s="3"/>
      <c r="ADD253" s="3"/>
      <c r="ADE253" s="3"/>
      <c r="ADF253" s="3"/>
      <c r="ADG253" s="3"/>
      <c r="ADH253" s="3"/>
      <c r="ADI253" s="3"/>
      <c r="ADJ253" s="3"/>
      <c r="ADK253" s="3"/>
      <c r="ADL253" s="3"/>
      <c r="ADM253" s="3"/>
      <c r="ADN253" s="3"/>
      <c r="ADO253" s="3"/>
      <c r="ADP253" s="3"/>
      <c r="ADQ253" s="3"/>
      <c r="ADR253" s="3"/>
      <c r="ADS253" s="3"/>
      <c r="ADT253" s="3"/>
      <c r="ADU253" s="3"/>
      <c r="ADV253" s="3"/>
      <c r="ADW253" s="3"/>
      <c r="ADX253" s="3"/>
      <c r="ADY253" s="3"/>
      <c r="ADZ253" s="3"/>
      <c r="AEA253" s="3"/>
      <c r="AEB253" s="3"/>
      <c r="AEC253" s="3"/>
      <c r="AED253" s="3"/>
      <c r="AEE253" s="3"/>
      <c r="AEF253" s="3"/>
      <c r="AEG253" s="3"/>
      <c r="AEH253" s="3"/>
      <c r="AEI253" s="3"/>
      <c r="AEJ253" s="3"/>
      <c r="AEK253" s="3"/>
      <c r="AEL253" s="3"/>
      <c r="AEM253" s="3"/>
      <c r="AEN253" s="3"/>
      <c r="AEO253" s="3"/>
      <c r="AEP253" s="3"/>
      <c r="AEQ253" s="3"/>
      <c r="AER253" s="3"/>
      <c r="AES253" s="3"/>
      <c r="AET253" s="3"/>
      <c r="AEU253" s="3"/>
      <c r="AEV253" s="3"/>
      <c r="AEW253" s="3"/>
      <c r="AEX253" s="3"/>
      <c r="AEY253" s="3"/>
      <c r="AEZ253" s="3"/>
      <c r="AFA253" s="3"/>
      <c r="AFB253" s="3"/>
      <c r="AFC253" s="3"/>
      <c r="AFD253" s="3"/>
      <c r="AFE253" s="3"/>
      <c r="AFF253" s="3"/>
      <c r="AFG253" s="3"/>
      <c r="AFH253" s="3"/>
      <c r="AFI253" s="3"/>
      <c r="AFJ253" s="3"/>
      <c r="AFK253" s="3"/>
      <c r="AFL253" s="3"/>
      <c r="AFM253" s="3"/>
      <c r="AFN253" s="3"/>
      <c r="AFO253" s="3"/>
      <c r="AFP253" s="3"/>
      <c r="AFQ253" s="3"/>
      <c r="AFR253" s="3"/>
      <c r="AFS253" s="3"/>
      <c r="AFT253" s="3"/>
      <c r="AFU253" s="3"/>
      <c r="AFV253" s="3"/>
      <c r="AFW253" s="3"/>
      <c r="AFX253" s="3"/>
      <c r="AFY253" s="3"/>
      <c r="AFZ253" s="3"/>
      <c r="AGA253" s="3"/>
      <c r="AGB253" s="3"/>
      <c r="AGC253" s="3"/>
      <c r="AGD253" s="3"/>
      <c r="AGE253" s="3"/>
      <c r="AGF253" s="3"/>
      <c r="AGG253" s="3"/>
      <c r="AGH253" s="3"/>
      <c r="AGI253" s="3"/>
      <c r="AGJ253" s="3"/>
      <c r="AGK253" s="3"/>
      <c r="AGL253" s="3"/>
      <c r="AGM253" s="3"/>
      <c r="AGN253" s="3"/>
      <c r="AGO253" s="3"/>
      <c r="AGP253" s="3"/>
      <c r="AGQ253" s="3"/>
      <c r="AGR253" s="3"/>
      <c r="AGS253" s="3"/>
      <c r="AGT253" s="3"/>
      <c r="AGU253" s="3"/>
      <c r="AGV253" s="3"/>
      <c r="AGW253" s="3"/>
      <c r="AGX253" s="3"/>
      <c r="AGY253" s="3"/>
      <c r="AGZ253" s="3"/>
      <c r="AHA253" s="3"/>
      <c r="AHB253" s="3"/>
      <c r="AHC253" s="3"/>
      <c r="AHD253" s="3"/>
      <c r="AHE253" s="3"/>
      <c r="AHF253" s="3"/>
      <c r="AHG253" s="3"/>
      <c r="AHH253" s="3"/>
      <c r="AHI253" s="3"/>
      <c r="AHJ253" s="3"/>
      <c r="AHK253" s="3"/>
      <c r="AHL253" s="3"/>
      <c r="AHM253" s="3"/>
      <c r="AHN253" s="3"/>
      <c r="AHO253" s="3"/>
      <c r="AHP253" s="3"/>
      <c r="AHQ253" s="3"/>
      <c r="AHR253" s="3"/>
      <c r="AHS253" s="3"/>
      <c r="AHT253" s="3"/>
      <c r="AHU253" s="3"/>
      <c r="AHV253" s="3"/>
      <c r="AHW253" s="3"/>
      <c r="AHX253" s="3"/>
      <c r="AHY253" s="3"/>
      <c r="AHZ253" s="3"/>
      <c r="AIA253" s="3"/>
      <c r="AIB253" s="3"/>
      <c r="AIC253" s="3"/>
      <c r="AID253" s="3"/>
      <c r="AIE253" s="3"/>
      <c r="AIF253" s="3"/>
      <c r="AIG253" s="3"/>
      <c r="AIH253" s="3"/>
      <c r="AII253" s="3"/>
      <c r="AIJ253" s="3"/>
      <c r="AIK253" s="3"/>
      <c r="AIL253" s="3"/>
      <c r="AIM253" s="3"/>
      <c r="AIN253" s="3"/>
      <c r="AIO253" s="3"/>
      <c r="AIP253" s="3"/>
      <c r="AIQ253" s="3"/>
      <c r="AIR253" s="3"/>
      <c r="AIS253" s="3"/>
      <c r="AIT253" s="3"/>
      <c r="AIU253" s="3"/>
      <c r="AIV253" s="3"/>
      <c r="AIW253" s="3"/>
      <c r="AIX253" s="3"/>
      <c r="AIY253" s="3"/>
      <c r="AIZ253" s="3"/>
      <c r="AJA253" s="3"/>
      <c r="AJB253" s="3"/>
      <c r="AJC253" s="3"/>
      <c r="AJD253" s="3"/>
      <c r="AJE253" s="3"/>
      <c r="AJF253" s="3"/>
      <c r="AJG253" s="3"/>
      <c r="AJH253" s="3"/>
      <c r="AJI253" s="3"/>
      <c r="AJJ253" s="3"/>
      <c r="AJK253" s="3"/>
      <c r="AJL253" s="3"/>
      <c r="AJM253" s="3"/>
      <c r="AJN253" s="3"/>
      <c r="AJO253" s="3"/>
      <c r="AJP253" s="3"/>
      <c r="AJQ253" s="3"/>
      <c r="AJR253" s="3"/>
      <c r="AJS253" s="3"/>
      <c r="AJT253" s="3"/>
      <c r="AJU253" s="3"/>
      <c r="AJV253" s="3"/>
      <c r="AJW253" s="3"/>
      <c r="AJX253" s="3"/>
      <c r="AJY253" s="3"/>
      <c r="AJZ253" s="3"/>
      <c r="AKA253" s="3"/>
      <c r="AKB253" s="3"/>
      <c r="AKC253" s="3"/>
      <c r="AKD253" s="3"/>
      <c r="AKE253" s="3"/>
      <c r="AKF253" s="3"/>
      <c r="AKG253" s="3"/>
      <c r="AKH253" s="3"/>
      <c r="AKI253" s="3"/>
      <c r="AKJ253" s="3"/>
      <c r="AKK253" s="3"/>
      <c r="AKL253" s="3"/>
      <c r="AKM253" s="3"/>
      <c r="AKN253" s="3"/>
      <c r="AKO253" s="3"/>
      <c r="AKP253" s="3"/>
      <c r="AKQ253" s="3"/>
      <c r="AKR253" s="3"/>
      <c r="AKS253" s="3"/>
      <c r="AKT253" s="3"/>
      <c r="AKU253" s="3"/>
      <c r="AKV253" s="3"/>
      <c r="AKW253" s="3"/>
      <c r="AKX253" s="3"/>
      <c r="AKY253" s="3"/>
      <c r="AKZ253" s="3"/>
      <c r="ALA253" s="3"/>
      <c r="ALB253" s="3"/>
      <c r="ALC253" s="3"/>
      <c r="ALD253" s="3"/>
      <c r="ALE253" s="3"/>
      <c r="ALF253" s="3"/>
      <c r="ALG253" s="3"/>
      <c r="ALH253" s="3"/>
      <c r="ALI253" s="3"/>
      <c r="ALJ253" s="3"/>
      <c r="ALK253" s="3"/>
      <c r="ALL253" s="3"/>
      <c r="ALM253" s="3"/>
      <c r="ALN253" s="3"/>
      <c r="ALO253" s="3"/>
      <c r="ALP253" s="3"/>
      <c r="ALQ253" s="3"/>
      <c r="ALR253" s="3"/>
      <c r="ALS253" s="3"/>
      <c r="ALT253" s="3"/>
      <c r="ALU253" s="3"/>
      <c r="ALV253" s="3"/>
      <c r="ALW253" s="3"/>
      <c r="ALX253" s="3"/>
      <c r="ALY253" s="3"/>
      <c r="ALZ253" s="3"/>
      <c r="AMA253" s="3"/>
      <c r="AMB253" s="3"/>
      <c r="AMC253" s="3"/>
      <c r="AMD253" s="3"/>
      <c r="AME253" s="3"/>
      <c r="AMF253" s="3"/>
      <c r="AMG253" s="3"/>
      <c r="AMH253" s="3"/>
      <c r="AMI253" s="3"/>
      <c r="AMJ253" s="3"/>
      <c r="AMK253" s="3"/>
      <c r="AML253" s="3"/>
      <c r="AMM253" s="3"/>
      <c r="AMN253" s="3"/>
      <c r="AMO253" s="3"/>
      <c r="AMP253" s="3"/>
      <c r="AMQ253" s="3"/>
      <c r="AMR253" s="3"/>
      <c r="AMS253" s="3"/>
      <c r="AMT253" s="3"/>
      <c r="AMU253" s="3"/>
      <c r="AMV253" s="3"/>
      <c r="AMW253" s="3"/>
      <c r="AMX253" s="3"/>
      <c r="AMY253" s="3"/>
      <c r="AMZ253" s="3"/>
      <c r="ANA253" s="3"/>
      <c r="ANB253" s="3"/>
      <c r="ANC253" s="3"/>
      <c r="AND253" s="3"/>
      <c r="ANE253" s="3"/>
      <c r="ANF253" s="3"/>
      <c r="ANG253" s="3"/>
      <c r="ANH253" s="3"/>
      <c r="ANI253" s="3"/>
      <c r="ANJ253" s="3"/>
      <c r="ANK253" s="3"/>
      <c r="ANL253" s="3"/>
      <c r="ANM253" s="3"/>
      <c r="ANN253" s="3"/>
      <c r="ANO253" s="3"/>
      <c r="ANP253" s="3"/>
      <c r="ANQ253" s="3"/>
      <c r="ANR253" s="3"/>
      <c r="ANS253" s="3"/>
      <c r="ANT253" s="3"/>
      <c r="ANU253" s="3"/>
      <c r="ANV253" s="3"/>
      <c r="ANW253" s="3"/>
      <c r="ANX253" s="3"/>
      <c r="ANY253" s="3"/>
      <c r="ANZ253" s="3"/>
      <c r="AOA253" s="3"/>
      <c r="AOB253" s="3"/>
      <c r="AOC253" s="3"/>
      <c r="AOD253" s="3"/>
      <c r="AOE253" s="3"/>
      <c r="AOF253" s="3"/>
      <c r="AOG253" s="3"/>
      <c r="AOH253" s="3"/>
      <c r="AOI253" s="3"/>
      <c r="AOJ253" s="3"/>
      <c r="AOK253" s="3"/>
      <c r="AOL253" s="3"/>
      <c r="AOM253" s="3"/>
      <c r="AON253" s="3"/>
      <c r="AOO253" s="3"/>
      <c r="AOP253" s="3"/>
      <c r="AOQ253" s="3"/>
      <c r="AOR253" s="3"/>
      <c r="AOS253" s="3"/>
      <c r="AOT253" s="3"/>
      <c r="AOU253" s="3"/>
      <c r="AOV253" s="3"/>
      <c r="AOW253" s="3"/>
      <c r="AOX253" s="3"/>
      <c r="AOY253" s="3"/>
      <c r="AOZ253" s="3"/>
      <c r="APA253" s="3"/>
      <c r="APB253" s="3"/>
      <c r="APC253" s="3"/>
      <c r="APD253" s="3"/>
      <c r="APE253" s="3"/>
      <c r="APF253" s="3"/>
      <c r="APG253" s="3"/>
      <c r="APH253" s="3"/>
      <c r="API253" s="3"/>
      <c r="APJ253" s="3"/>
      <c r="APK253" s="3"/>
      <c r="APL253" s="3"/>
      <c r="APM253" s="3"/>
      <c r="APN253" s="3"/>
      <c r="APO253" s="3"/>
      <c r="APP253" s="3"/>
      <c r="APQ253" s="3"/>
      <c r="APR253" s="3"/>
      <c r="APS253" s="3"/>
      <c r="APT253" s="3"/>
      <c r="APU253" s="3"/>
      <c r="APV253" s="3"/>
      <c r="APW253" s="3"/>
      <c r="APX253" s="3"/>
      <c r="APY253" s="3"/>
      <c r="APZ253" s="3"/>
      <c r="AQA253" s="3"/>
      <c r="AQB253" s="3"/>
      <c r="AQC253" s="3"/>
      <c r="AQD253" s="3"/>
      <c r="AQE253" s="3"/>
      <c r="AQF253" s="3"/>
      <c r="AQG253" s="3"/>
      <c r="AQH253" s="3"/>
      <c r="AQI253" s="3"/>
      <c r="AQJ253" s="3"/>
      <c r="AQK253" s="3"/>
      <c r="AQL253" s="3"/>
      <c r="AQM253" s="3"/>
      <c r="AQN253" s="3"/>
      <c r="AQO253" s="3"/>
      <c r="AQP253" s="3"/>
      <c r="AQQ253" s="3"/>
      <c r="AQR253" s="3"/>
      <c r="AQS253" s="3"/>
      <c r="AQT253" s="3"/>
      <c r="AQU253" s="3"/>
      <c r="AQV253" s="3"/>
      <c r="AQW253" s="3"/>
      <c r="AQX253" s="3"/>
      <c r="AQY253" s="3"/>
      <c r="AQZ253" s="3"/>
      <c r="ARA253" s="3"/>
      <c r="ARB253" s="3"/>
      <c r="ARC253" s="3"/>
      <c r="ARD253" s="3"/>
      <c r="ARE253" s="3"/>
      <c r="ARF253" s="3"/>
      <c r="ARG253" s="3"/>
      <c r="ARH253" s="3"/>
      <c r="ARI253" s="3"/>
      <c r="ARJ253" s="3"/>
      <c r="ARK253" s="3"/>
      <c r="ARL253" s="3"/>
      <c r="ARM253" s="3"/>
      <c r="ARN253" s="3"/>
      <c r="ARO253" s="3"/>
      <c r="ARP253" s="3"/>
      <c r="ARQ253" s="3"/>
      <c r="ARR253" s="3"/>
      <c r="ARS253" s="3"/>
      <c r="ART253" s="3"/>
      <c r="ARU253" s="3"/>
      <c r="ARV253" s="3"/>
      <c r="ARW253" s="3"/>
      <c r="ARX253" s="3"/>
      <c r="ARY253" s="3"/>
      <c r="ARZ253" s="3"/>
      <c r="ASA253" s="3"/>
      <c r="ASB253" s="3"/>
      <c r="ASC253" s="3"/>
      <c r="ASD253" s="3"/>
      <c r="ASE253" s="3"/>
      <c r="ASF253" s="3"/>
      <c r="ASG253" s="3"/>
      <c r="ASH253" s="3"/>
      <c r="ASI253" s="3"/>
      <c r="ASJ253" s="3"/>
      <c r="ASK253" s="3"/>
      <c r="ASL253" s="3"/>
      <c r="ASM253" s="3"/>
      <c r="ASN253" s="3"/>
      <c r="ASO253" s="3"/>
      <c r="ASP253" s="3"/>
      <c r="ASQ253" s="3"/>
      <c r="ASR253" s="3"/>
      <c r="ASS253" s="3"/>
      <c r="AST253" s="3"/>
      <c r="ASU253" s="3"/>
      <c r="ASV253" s="3"/>
      <c r="ASW253" s="3"/>
      <c r="ASX253" s="3"/>
      <c r="ASY253" s="3"/>
      <c r="ASZ253" s="3"/>
      <c r="ATA253" s="3"/>
      <c r="ATB253" s="3"/>
      <c r="ATC253" s="3"/>
      <c r="ATD253" s="3"/>
      <c r="ATE253" s="3"/>
      <c r="ATF253" s="3"/>
      <c r="ATG253" s="3"/>
      <c r="ATH253" s="3"/>
      <c r="ATI253" s="3"/>
      <c r="ATJ253" s="3"/>
      <c r="ATK253" s="3"/>
      <c r="ATL253" s="3"/>
      <c r="ATM253" s="3"/>
      <c r="ATN253" s="3"/>
      <c r="ATO253" s="3"/>
      <c r="ATP253" s="3"/>
      <c r="ATQ253" s="3"/>
      <c r="ATR253" s="3"/>
      <c r="ATS253" s="3"/>
      <c r="ATT253" s="3"/>
      <c r="ATU253" s="3"/>
      <c r="ATV253" s="3"/>
      <c r="ATW253" s="3"/>
      <c r="ATX253" s="3"/>
      <c r="ATY253" s="3"/>
      <c r="ATZ253" s="3"/>
      <c r="AUA253" s="3"/>
      <c r="AUB253" s="3"/>
      <c r="AUC253" s="3"/>
      <c r="AUD253" s="3"/>
      <c r="AUE253" s="3"/>
      <c r="AUF253" s="3"/>
      <c r="AUG253" s="3"/>
      <c r="AUH253" s="3"/>
      <c r="AUI253" s="3"/>
      <c r="AUJ253" s="3"/>
      <c r="AUK253" s="3"/>
      <c r="AUL253" s="3"/>
      <c r="AUM253" s="3"/>
      <c r="AUN253" s="3"/>
      <c r="AUO253" s="3"/>
      <c r="AUP253" s="3"/>
      <c r="AUQ253" s="3"/>
      <c r="AUR253" s="3"/>
      <c r="AUS253" s="3"/>
      <c r="AUT253" s="3"/>
      <c r="AUU253" s="3"/>
      <c r="AUV253" s="3"/>
      <c r="AUW253" s="3"/>
      <c r="AUX253" s="3"/>
      <c r="AUY253" s="3"/>
      <c r="AUZ253" s="3"/>
      <c r="AVA253" s="3"/>
      <c r="AVB253" s="3"/>
      <c r="AVC253" s="3"/>
      <c r="AVD253" s="3"/>
      <c r="AVE253" s="3"/>
      <c r="AVF253" s="3"/>
      <c r="AVG253" s="3"/>
      <c r="AVH253" s="3"/>
      <c r="AVI253" s="3"/>
      <c r="AVJ253" s="3"/>
      <c r="AVK253" s="3"/>
      <c r="AVL253" s="3"/>
      <c r="AVM253" s="3"/>
      <c r="AVN253" s="3"/>
      <c r="AVO253" s="3"/>
      <c r="AVP253" s="3"/>
      <c r="AVQ253" s="3"/>
      <c r="AVR253" s="3"/>
      <c r="AVS253" s="3"/>
      <c r="AVT253" s="3"/>
      <c r="AVU253" s="3"/>
      <c r="AVV253" s="3"/>
      <c r="AVW253" s="3"/>
      <c r="AVX253" s="3"/>
      <c r="AVY253" s="3"/>
      <c r="AVZ253" s="3"/>
      <c r="AWA253" s="3"/>
      <c r="AWB253" s="3"/>
      <c r="AWC253" s="3"/>
      <c r="AWD253" s="3"/>
      <c r="AWE253" s="3"/>
      <c r="AWF253" s="3"/>
      <c r="AWG253" s="3"/>
      <c r="AWH253" s="3"/>
      <c r="AWI253" s="3"/>
      <c r="AWJ253" s="3"/>
      <c r="AWK253" s="3"/>
      <c r="AWL253" s="3"/>
      <c r="AWM253" s="3"/>
      <c r="AWN253" s="3"/>
      <c r="AWO253" s="3"/>
      <c r="AWP253" s="3"/>
      <c r="AWQ253" s="3"/>
      <c r="AWR253" s="3"/>
      <c r="AWS253" s="3"/>
      <c r="AWT253" s="3"/>
      <c r="AWU253" s="3"/>
      <c r="AWV253" s="3"/>
      <c r="AWW253" s="3"/>
      <c r="AWX253" s="3"/>
      <c r="AWY253" s="3"/>
      <c r="AWZ253" s="3"/>
      <c r="AXA253" s="3"/>
      <c r="AXB253" s="3"/>
      <c r="AXC253" s="3"/>
      <c r="AXD253" s="3"/>
      <c r="AXE253" s="3"/>
      <c r="AXF253" s="3"/>
      <c r="AXG253" s="3"/>
      <c r="AXH253" s="3"/>
      <c r="AXI253" s="3"/>
      <c r="AXJ253" s="3"/>
      <c r="AXK253" s="3"/>
      <c r="AXL253" s="3"/>
      <c r="AXM253" s="3"/>
      <c r="AXN253" s="3"/>
      <c r="AXO253" s="3"/>
      <c r="AXP253" s="3"/>
      <c r="AXQ253" s="3"/>
      <c r="AXR253" s="3"/>
      <c r="AXS253" s="3"/>
      <c r="AXT253" s="3"/>
      <c r="AXU253" s="3"/>
      <c r="AXV253" s="3"/>
      <c r="AXW253" s="3"/>
      <c r="AXX253" s="3"/>
      <c r="AXY253" s="3"/>
      <c r="AXZ253" s="3"/>
      <c r="AYA253" s="3"/>
      <c r="AYB253" s="3"/>
      <c r="AYC253" s="3"/>
      <c r="AYD253" s="3"/>
      <c r="AYE253" s="3"/>
      <c r="AYF253" s="3"/>
      <c r="AYG253" s="3"/>
      <c r="AYH253" s="3"/>
      <c r="AYI253" s="3"/>
      <c r="AYJ253" s="3"/>
      <c r="AYK253" s="3"/>
      <c r="AYL253" s="3"/>
      <c r="AYM253" s="3"/>
      <c r="AYN253" s="3"/>
      <c r="AYO253" s="3"/>
      <c r="AYP253" s="3"/>
      <c r="AYQ253" s="3"/>
      <c r="AYR253" s="3"/>
      <c r="AYS253" s="3"/>
      <c r="AYT253" s="3"/>
      <c r="AYU253" s="3"/>
      <c r="AYV253" s="3"/>
      <c r="AYW253" s="3"/>
      <c r="AYX253" s="3"/>
      <c r="AYY253" s="3"/>
      <c r="AYZ253" s="3"/>
      <c r="AZA253" s="3"/>
      <c r="AZB253" s="3"/>
      <c r="AZC253" s="3"/>
      <c r="AZD253" s="3"/>
      <c r="AZE253" s="3"/>
      <c r="AZF253" s="3"/>
      <c r="AZG253" s="3"/>
      <c r="AZH253" s="3"/>
      <c r="AZI253" s="3"/>
      <c r="AZJ253" s="3"/>
      <c r="AZK253" s="3"/>
      <c r="AZL253" s="3"/>
      <c r="AZM253" s="3"/>
      <c r="AZN253" s="3"/>
      <c r="AZO253" s="3"/>
      <c r="AZP253" s="3"/>
      <c r="AZQ253" s="3"/>
      <c r="AZR253" s="3"/>
      <c r="AZS253" s="3"/>
      <c r="AZT253" s="3"/>
      <c r="AZU253" s="3"/>
      <c r="AZV253" s="3"/>
      <c r="AZW253" s="3"/>
      <c r="AZX253" s="3"/>
      <c r="AZY253" s="3"/>
      <c r="AZZ253" s="3"/>
      <c r="BAA253" s="3"/>
      <c r="BAB253" s="3"/>
      <c r="BAC253" s="3"/>
      <c r="BAD253" s="3"/>
      <c r="BAE253" s="3"/>
      <c r="BAF253" s="3"/>
      <c r="BAG253" s="3"/>
      <c r="BAH253" s="3"/>
      <c r="BAI253" s="3"/>
      <c r="BAJ253" s="3"/>
      <c r="BAK253" s="3"/>
      <c r="BAL253" s="3"/>
      <c r="BAM253" s="3"/>
      <c r="BAN253" s="3"/>
      <c r="BAO253" s="3"/>
      <c r="BAP253" s="3"/>
      <c r="BAQ253" s="3"/>
      <c r="BAR253" s="3"/>
      <c r="BAS253" s="3"/>
      <c r="BAT253" s="3"/>
      <c r="BAU253" s="3"/>
      <c r="BAV253" s="3"/>
      <c r="BAW253" s="3"/>
      <c r="BAX253" s="3"/>
      <c r="BAY253" s="3"/>
      <c r="BAZ253" s="3"/>
      <c r="BBA253" s="3"/>
      <c r="BBB253" s="3"/>
      <c r="BBC253" s="3"/>
      <c r="BBD253" s="3"/>
      <c r="BBE253" s="3"/>
      <c r="BBF253" s="3"/>
      <c r="BBG253" s="3"/>
      <c r="BBH253" s="3"/>
      <c r="BBI253" s="3"/>
      <c r="BBJ253" s="3"/>
      <c r="BBK253" s="3"/>
      <c r="BBL253" s="3"/>
      <c r="BBM253" s="3"/>
      <c r="BBN253" s="3"/>
      <c r="BBO253" s="3"/>
      <c r="BBP253" s="3"/>
      <c r="BBQ253" s="3"/>
      <c r="BBR253" s="3"/>
      <c r="BBS253" s="3"/>
      <c r="BBT253" s="3"/>
      <c r="BBU253" s="3"/>
      <c r="BBV253" s="3"/>
      <c r="BBW253" s="3"/>
      <c r="BBX253" s="3"/>
      <c r="BBY253" s="3"/>
      <c r="BBZ253" s="3"/>
      <c r="BCA253" s="3"/>
      <c r="BCB253" s="3"/>
      <c r="BCC253" s="3"/>
      <c r="BCD253" s="3"/>
      <c r="BCE253" s="3"/>
      <c r="BCF253" s="3"/>
      <c r="BCG253" s="3"/>
      <c r="BCH253" s="3"/>
      <c r="BCI253" s="3"/>
      <c r="BCJ253" s="3"/>
      <c r="BCK253" s="3"/>
      <c r="BCL253" s="3"/>
      <c r="BCM253" s="3"/>
      <c r="BCN253" s="3"/>
      <c r="BCO253" s="3"/>
      <c r="BCP253" s="3"/>
      <c r="BCQ253" s="3"/>
      <c r="BCR253" s="3"/>
      <c r="BCS253" s="3"/>
      <c r="BCT253" s="3"/>
      <c r="BCU253" s="3"/>
      <c r="BCV253" s="3"/>
      <c r="BCW253" s="3"/>
      <c r="BCX253" s="3"/>
      <c r="BCY253" s="3"/>
      <c r="BCZ253" s="3"/>
      <c r="BDA253" s="3"/>
      <c r="BDB253" s="3"/>
      <c r="BDC253" s="3"/>
      <c r="BDD253" s="3"/>
      <c r="BDE253" s="3"/>
      <c r="BDF253" s="3"/>
      <c r="BDG253" s="3"/>
      <c r="BDH253" s="3"/>
      <c r="BDI253" s="3"/>
      <c r="BDJ253" s="3"/>
      <c r="BDK253" s="3"/>
      <c r="BDL253" s="3"/>
      <c r="BDM253" s="3"/>
      <c r="BDN253" s="3"/>
      <c r="BDO253" s="3"/>
      <c r="BDP253" s="3"/>
      <c r="BDQ253" s="3"/>
      <c r="BDR253" s="3"/>
      <c r="BDS253" s="3"/>
      <c r="BDT253" s="3"/>
      <c r="BDU253" s="3"/>
      <c r="BDV253" s="3"/>
      <c r="BDW253" s="3"/>
      <c r="BDX253" s="3"/>
      <c r="BDY253" s="3"/>
      <c r="BDZ253" s="3"/>
      <c r="BEA253" s="3"/>
      <c r="BEB253" s="3"/>
      <c r="BEC253" s="3"/>
      <c r="BED253" s="3"/>
      <c r="BEE253" s="3"/>
      <c r="BEF253" s="3"/>
      <c r="BEG253" s="3"/>
      <c r="BEH253" s="3"/>
      <c r="BEI253" s="3"/>
      <c r="BEJ253" s="3"/>
      <c r="BEK253" s="3"/>
      <c r="BEL253" s="3"/>
      <c r="BEM253" s="3"/>
      <c r="BEN253" s="3"/>
      <c r="BEO253" s="3"/>
      <c r="BEP253" s="3"/>
      <c r="BEQ253" s="3"/>
      <c r="BER253" s="3"/>
      <c r="BES253" s="3"/>
      <c r="BET253" s="3"/>
      <c r="BEU253" s="3"/>
      <c r="BEV253" s="3"/>
      <c r="BEW253" s="3"/>
      <c r="BEX253" s="3"/>
      <c r="BEY253" s="3"/>
      <c r="BEZ253" s="3"/>
      <c r="BFA253" s="3"/>
      <c r="BFB253" s="3"/>
      <c r="BFC253" s="3"/>
      <c r="BFD253" s="3"/>
      <c r="BFE253" s="3"/>
      <c r="BFF253" s="3"/>
      <c r="BFG253" s="3"/>
      <c r="BFH253" s="3"/>
      <c r="BFI253" s="3"/>
      <c r="BFJ253" s="3"/>
      <c r="BFK253" s="3"/>
      <c r="BFL253" s="3"/>
      <c r="BFM253" s="3"/>
      <c r="BFN253" s="3"/>
      <c r="BFO253" s="3"/>
      <c r="BFP253" s="3"/>
      <c r="BFQ253" s="3"/>
      <c r="BFR253" s="3"/>
      <c r="BFS253" s="3"/>
      <c r="BFT253" s="3"/>
      <c r="BFU253" s="3"/>
      <c r="BFV253" s="3"/>
      <c r="BFW253" s="3"/>
      <c r="BFX253" s="3"/>
      <c r="BFY253" s="3"/>
      <c r="BFZ253" s="3"/>
      <c r="BGA253" s="3"/>
      <c r="BGB253" s="3"/>
      <c r="BGC253" s="3"/>
      <c r="BGD253" s="3"/>
      <c r="BGE253" s="3"/>
      <c r="BGF253" s="3"/>
      <c r="BGG253" s="3"/>
      <c r="BGH253" s="3"/>
      <c r="BGI253" s="3"/>
      <c r="BGJ253" s="3"/>
      <c r="BGK253" s="3"/>
      <c r="BGL253" s="3"/>
      <c r="BGM253" s="3"/>
      <c r="BGN253" s="3"/>
      <c r="BGO253" s="3"/>
      <c r="BGP253" s="3"/>
      <c r="BGQ253" s="3"/>
      <c r="BGR253" s="3"/>
      <c r="BGS253" s="3"/>
      <c r="BGT253" s="3"/>
      <c r="BGU253" s="3"/>
      <c r="BGV253" s="3"/>
      <c r="BGW253" s="3"/>
      <c r="BGX253" s="3"/>
      <c r="BGY253" s="3"/>
      <c r="BGZ253" s="3"/>
      <c r="BHA253" s="3"/>
      <c r="BHB253" s="3"/>
      <c r="BHC253" s="3"/>
      <c r="BHD253" s="3"/>
      <c r="BHE253" s="3"/>
      <c r="BHF253" s="3"/>
      <c r="BHG253" s="3"/>
      <c r="BHH253" s="3"/>
      <c r="BHI253" s="3"/>
      <c r="BHJ253" s="3"/>
      <c r="BHK253" s="3"/>
      <c r="BHL253" s="3"/>
      <c r="BHM253" s="3"/>
      <c r="BHN253" s="3"/>
      <c r="BHO253" s="3"/>
      <c r="BHP253" s="3"/>
      <c r="BHQ253" s="3"/>
      <c r="BHR253" s="3"/>
      <c r="BHS253" s="3"/>
      <c r="BHT253" s="3"/>
      <c r="BHU253" s="3"/>
      <c r="BHV253" s="3"/>
      <c r="BHW253" s="3"/>
      <c r="BHX253" s="3"/>
      <c r="BHY253" s="3"/>
      <c r="BHZ253" s="3"/>
      <c r="BIA253" s="3"/>
      <c r="BIB253" s="3"/>
      <c r="BIC253" s="3"/>
      <c r="BID253" s="3"/>
      <c r="BIE253" s="3"/>
      <c r="BIF253" s="3"/>
      <c r="BIG253" s="3"/>
      <c r="BIH253" s="3"/>
      <c r="BII253" s="3"/>
      <c r="BIJ253" s="3"/>
      <c r="BIK253" s="3"/>
      <c r="BIL253" s="3"/>
      <c r="BIM253" s="3"/>
      <c r="BIN253" s="3"/>
      <c r="BIO253" s="3"/>
      <c r="BIP253" s="3"/>
      <c r="BIQ253" s="3"/>
      <c r="BIR253" s="3"/>
      <c r="BIS253" s="3"/>
      <c r="BIT253" s="3"/>
      <c r="BIU253" s="3"/>
      <c r="BIV253" s="3"/>
      <c r="BIW253" s="3"/>
      <c r="BIX253" s="3"/>
      <c r="BIY253" s="3"/>
      <c r="BIZ253" s="3"/>
      <c r="BJA253" s="3"/>
      <c r="BJB253" s="3"/>
      <c r="BJC253" s="3"/>
      <c r="BJD253" s="3"/>
      <c r="BJE253" s="3"/>
      <c r="BJF253" s="3"/>
      <c r="BJG253" s="3"/>
      <c r="BJH253" s="3"/>
      <c r="BJI253" s="3"/>
      <c r="BJJ253" s="3"/>
      <c r="BJK253" s="3"/>
      <c r="BJL253" s="3"/>
      <c r="BJM253" s="3"/>
      <c r="BJN253" s="3"/>
      <c r="BJO253" s="3"/>
      <c r="BJP253" s="3"/>
      <c r="BJQ253" s="3"/>
      <c r="BJR253" s="3"/>
      <c r="BJS253" s="3"/>
      <c r="BJT253" s="3"/>
      <c r="BJU253" s="3"/>
      <c r="BJV253" s="3"/>
      <c r="BJW253" s="3"/>
      <c r="BJX253" s="3"/>
      <c r="BJY253" s="3"/>
      <c r="BJZ253" s="3"/>
      <c r="BKA253" s="3"/>
      <c r="BKB253" s="3"/>
      <c r="BKC253" s="3"/>
      <c r="BKD253" s="3"/>
      <c r="BKE253" s="3"/>
      <c r="BKF253" s="3"/>
      <c r="BKG253" s="3"/>
      <c r="BKH253" s="3"/>
      <c r="BKI253" s="3"/>
      <c r="BKJ253" s="3"/>
      <c r="BKK253" s="3"/>
      <c r="BKL253" s="3"/>
      <c r="BKM253" s="3"/>
      <c r="BKN253" s="3"/>
      <c r="BKO253" s="3"/>
      <c r="BKP253" s="3"/>
      <c r="BKQ253" s="3"/>
      <c r="BKR253" s="3"/>
      <c r="BKS253" s="3"/>
      <c r="BKT253" s="3"/>
      <c r="BKU253" s="3"/>
      <c r="BKV253" s="3"/>
      <c r="BKW253" s="3"/>
      <c r="BKX253" s="3"/>
      <c r="BKY253" s="3"/>
      <c r="BKZ253" s="3"/>
      <c r="BLA253" s="3"/>
      <c r="BLB253" s="3"/>
      <c r="BLC253" s="3"/>
      <c r="BLD253" s="3"/>
      <c r="BLE253" s="3"/>
      <c r="BLF253" s="3"/>
      <c r="BLG253" s="3"/>
      <c r="BLH253" s="3"/>
      <c r="BLI253" s="3"/>
      <c r="BLJ253" s="3"/>
      <c r="BLK253" s="3"/>
      <c r="BLL253" s="3"/>
      <c r="BLM253" s="3"/>
      <c r="BLN253" s="3"/>
      <c r="BLO253" s="3"/>
      <c r="BLP253" s="3"/>
      <c r="BLQ253" s="3"/>
      <c r="BLR253" s="3"/>
      <c r="BLS253" s="3"/>
      <c r="BLT253" s="3"/>
      <c r="BLU253" s="3"/>
      <c r="BLV253" s="3"/>
      <c r="BLW253" s="3"/>
      <c r="BLX253" s="3"/>
      <c r="BLY253" s="3"/>
      <c r="BLZ253" s="3"/>
      <c r="BMA253" s="3"/>
      <c r="BMB253" s="3"/>
      <c r="BMC253" s="3"/>
      <c r="BMD253" s="3"/>
      <c r="BME253" s="3"/>
      <c r="BMF253" s="3"/>
      <c r="BMG253" s="3"/>
      <c r="BMH253" s="3"/>
      <c r="BMI253" s="3"/>
      <c r="BMJ253" s="3"/>
      <c r="BMK253" s="3"/>
      <c r="BML253" s="3"/>
      <c r="BMM253" s="3"/>
      <c r="BMN253" s="3"/>
      <c r="BMO253" s="3"/>
      <c r="BMP253" s="3"/>
      <c r="BMQ253" s="3"/>
      <c r="BMR253" s="3"/>
      <c r="BMS253" s="3"/>
      <c r="BMT253" s="3"/>
      <c r="BMU253" s="3"/>
      <c r="BMV253" s="3"/>
      <c r="BMW253" s="3"/>
      <c r="BMX253" s="3"/>
      <c r="BMY253" s="3"/>
      <c r="BMZ253" s="3"/>
      <c r="BNA253" s="3"/>
      <c r="BNB253" s="3"/>
      <c r="BNC253" s="3"/>
      <c r="BND253" s="3"/>
      <c r="BNE253" s="3"/>
      <c r="BNF253" s="3"/>
      <c r="BNG253" s="3"/>
      <c r="BNH253" s="3"/>
      <c r="BNI253" s="3"/>
      <c r="BNJ253" s="3"/>
      <c r="BNK253" s="3"/>
      <c r="BNL253" s="3"/>
      <c r="BNM253" s="3"/>
      <c r="BNN253" s="3"/>
      <c r="BNO253" s="3"/>
      <c r="BNP253" s="3"/>
      <c r="BNQ253" s="3"/>
      <c r="BNR253" s="3"/>
      <c r="BNS253" s="3"/>
      <c r="BNT253" s="3"/>
      <c r="BNU253" s="3"/>
      <c r="BNV253" s="3"/>
      <c r="BNW253" s="3"/>
      <c r="BNX253" s="3"/>
      <c r="BNY253" s="3"/>
      <c r="BNZ253" s="3"/>
      <c r="BOA253" s="3"/>
      <c r="BOB253" s="3"/>
      <c r="BOC253" s="3"/>
      <c r="BOD253" s="3"/>
      <c r="BOE253" s="3"/>
      <c r="BOF253" s="3"/>
      <c r="BOG253" s="3"/>
      <c r="BOH253" s="3"/>
      <c r="BOI253" s="3"/>
      <c r="BOJ253" s="3"/>
      <c r="BOK253" s="3"/>
      <c r="BOL253" s="3"/>
      <c r="BOM253" s="3"/>
      <c r="BON253" s="3"/>
      <c r="BOO253" s="3"/>
      <c r="BOP253" s="3"/>
      <c r="BOQ253" s="3"/>
      <c r="BOR253" s="3"/>
      <c r="BOS253" s="3"/>
      <c r="BOT253" s="3"/>
      <c r="BOU253" s="3"/>
      <c r="BOV253" s="3"/>
      <c r="BOW253" s="3"/>
      <c r="BOX253" s="3"/>
      <c r="BOY253" s="3"/>
      <c r="BOZ253" s="3"/>
      <c r="BPA253" s="3"/>
      <c r="BPB253" s="3"/>
      <c r="BPC253" s="3"/>
      <c r="BPD253" s="3"/>
      <c r="BPE253" s="3"/>
      <c r="BPF253" s="3"/>
      <c r="BPG253" s="3"/>
      <c r="BPH253" s="3"/>
      <c r="BPI253" s="3"/>
      <c r="BPJ253" s="3"/>
      <c r="BPK253" s="3"/>
      <c r="BPL253" s="3"/>
      <c r="BPM253" s="3"/>
      <c r="BPN253" s="3"/>
      <c r="BPO253" s="3"/>
      <c r="BPP253" s="3"/>
      <c r="BPQ253" s="3"/>
      <c r="BPR253" s="3"/>
      <c r="BPS253" s="3"/>
      <c r="BPT253" s="3"/>
      <c r="BPU253" s="3"/>
      <c r="BPV253" s="3"/>
      <c r="BPW253" s="3"/>
      <c r="BPX253" s="3"/>
      <c r="BPY253" s="3"/>
      <c r="BPZ253" s="3"/>
      <c r="BQA253" s="3"/>
      <c r="BQB253" s="3"/>
      <c r="BQC253" s="3"/>
      <c r="BQD253" s="3"/>
      <c r="BQE253" s="3"/>
      <c r="BQF253" s="3"/>
      <c r="BQG253" s="3"/>
      <c r="BQH253" s="3"/>
      <c r="BQI253" s="3"/>
      <c r="BQJ253" s="3"/>
      <c r="BQK253" s="3"/>
      <c r="BQL253" s="3"/>
      <c r="BQM253" s="3"/>
      <c r="BQN253" s="3"/>
      <c r="BQO253" s="3"/>
      <c r="BQP253" s="3"/>
      <c r="BQQ253" s="3"/>
      <c r="BQR253" s="3"/>
      <c r="BQS253" s="3"/>
      <c r="BQT253" s="3"/>
      <c r="BQU253" s="3"/>
      <c r="BQV253" s="3"/>
      <c r="BQW253" s="3"/>
      <c r="BQX253" s="3"/>
      <c r="BQY253" s="3"/>
      <c r="BQZ253" s="3"/>
      <c r="BRA253" s="3"/>
      <c r="BRB253" s="3"/>
      <c r="BRC253" s="3"/>
      <c r="BRD253" s="3"/>
      <c r="BRE253" s="3"/>
      <c r="BRF253" s="3"/>
      <c r="BRG253" s="3"/>
      <c r="BRH253" s="3"/>
      <c r="BRI253" s="3"/>
      <c r="BRJ253" s="3"/>
      <c r="BRK253" s="3"/>
      <c r="BRL253" s="3"/>
      <c r="BRM253" s="3"/>
      <c r="BRN253" s="3"/>
      <c r="BRO253" s="3"/>
      <c r="BRP253" s="3"/>
      <c r="BRQ253" s="3"/>
      <c r="BRR253" s="3"/>
      <c r="BRS253" s="3"/>
      <c r="BRT253" s="3"/>
      <c r="BRU253" s="3"/>
      <c r="BRV253" s="3"/>
      <c r="BRW253" s="3"/>
      <c r="BRX253" s="3"/>
      <c r="BRY253" s="3"/>
      <c r="BRZ253" s="3"/>
      <c r="BSA253" s="3"/>
      <c r="BSB253" s="3"/>
      <c r="BSC253" s="3"/>
      <c r="BSD253" s="3"/>
      <c r="BSE253" s="3"/>
      <c r="BSF253" s="3"/>
      <c r="BSG253" s="3"/>
      <c r="BSH253" s="3"/>
      <c r="BSI253" s="3"/>
      <c r="BSJ253" s="3"/>
      <c r="BSK253" s="3"/>
      <c r="BSL253" s="3"/>
      <c r="BSM253" s="3"/>
      <c r="BSN253" s="3"/>
      <c r="BSO253" s="3"/>
      <c r="BSP253" s="3"/>
      <c r="BSQ253" s="3"/>
      <c r="BSR253" s="3"/>
      <c r="BSS253" s="3"/>
      <c r="BST253" s="3"/>
      <c r="BSU253" s="3"/>
      <c r="BSV253" s="3"/>
      <c r="BSW253" s="3"/>
      <c r="BSX253" s="3"/>
      <c r="BSY253" s="3"/>
      <c r="BSZ253" s="3"/>
      <c r="BTA253" s="3"/>
      <c r="BTB253" s="3"/>
      <c r="BTC253" s="3"/>
      <c r="BTD253" s="3"/>
      <c r="BTE253" s="3"/>
      <c r="BTF253" s="3"/>
      <c r="BTG253" s="3"/>
      <c r="BTH253" s="3"/>
      <c r="BTI253" s="3"/>
      <c r="BTJ253" s="3"/>
      <c r="BTK253" s="3"/>
      <c r="BTL253" s="3"/>
      <c r="BTM253" s="3"/>
      <c r="BTN253" s="3"/>
      <c r="BTO253" s="3"/>
      <c r="BTP253" s="3"/>
      <c r="BTQ253" s="3"/>
      <c r="BTR253" s="3"/>
      <c r="BTS253" s="3"/>
      <c r="BTT253" s="3"/>
      <c r="BTU253" s="3"/>
      <c r="BTV253" s="3"/>
      <c r="BTW253" s="3"/>
      <c r="BTX253" s="3"/>
      <c r="BTY253" s="3"/>
      <c r="BTZ253" s="3"/>
      <c r="BUA253" s="3"/>
      <c r="BUB253" s="3"/>
      <c r="BUC253" s="3"/>
      <c r="BUD253" s="3"/>
      <c r="BUE253" s="3"/>
      <c r="BUF253" s="3"/>
      <c r="BUG253" s="3"/>
      <c r="BUH253" s="3"/>
      <c r="BUI253" s="3"/>
      <c r="BUJ253" s="3"/>
      <c r="BUK253" s="3"/>
      <c r="BUL253" s="3"/>
      <c r="BUM253" s="3"/>
      <c r="BUN253" s="3"/>
      <c r="BUO253" s="3"/>
      <c r="BUP253" s="3"/>
      <c r="BUQ253" s="3"/>
      <c r="BUR253" s="3"/>
      <c r="BUS253" s="3"/>
      <c r="BUT253" s="3"/>
      <c r="BUU253" s="3"/>
      <c r="BUV253" s="3"/>
      <c r="BUW253" s="3"/>
      <c r="BUX253" s="3"/>
      <c r="BUY253" s="3"/>
      <c r="BUZ253" s="3"/>
      <c r="BVA253" s="3"/>
      <c r="BVB253" s="3"/>
      <c r="BVC253" s="3"/>
      <c r="BVD253" s="3"/>
      <c r="BVE253" s="3"/>
      <c r="BVF253" s="3"/>
      <c r="BVG253" s="3"/>
      <c r="BVH253" s="3"/>
      <c r="BVI253" s="3"/>
      <c r="BVJ253" s="3"/>
      <c r="BVK253" s="3"/>
      <c r="BVL253" s="3"/>
      <c r="BVM253" s="3"/>
      <c r="BVN253" s="3"/>
      <c r="BVO253" s="3"/>
      <c r="BVP253" s="3"/>
      <c r="BVQ253" s="3"/>
      <c r="BVR253" s="3"/>
      <c r="BVS253" s="3"/>
      <c r="BVT253" s="3"/>
      <c r="BVU253" s="3"/>
      <c r="BVV253" s="3"/>
      <c r="BVW253" s="3"/>
      <c r="BVX253" s="3"/>
      <c r="BVY253" s="3"/>
      <c r="BVZ253" s="3"/>
      <c r="BWA253" s="3"/>
      <c r="BWB253" s="3"/>
      <c r="BWC253" s="3"/>
      <c r="BWD253" s="3"/>
      <c r="BWE253" s="3"/>
      <c r="BWF253" s="3"/>
      <c r="BWG253" s="3"/>
      <c r="BWH253" s="3"/>
      <c r="BWI253" s="3"/>
      <c r="BWJ253" s="3"/>
      <c r="BWK253" s="3"/>
      <c r="BWL253" s="3"/>
      <c r="BWM253" s="3"/>
      <c r="BWN253" s="3"/>
      <c r="BWO253" s="3"/>
      <c r="BWP253" s="3"/>
      <c r="BWQ253" s="3"/>
      <c r="BWR253" s="3"/>
      <c r="BWS253" s="3"/>
      <c r="BWT253" s="3"/>
      <c r="BWU253" s="3"/>
      <c r="BWV253" s="3"/>
      <c r="BWW253" s="3"/>
      <c r="BWX253" s="3"/>
      <c r="BWY253" s="3"/>
      <c r="BWZ253" s="3"/>
      <c r="BXA253" s="3"/>
      <c r="BXB253" s="3"/>
      <c r="BXC253" s="3"/>
      <c r="BXD253" s="3"/>
      <c r="BXE253" s="3"/>
      <c r="BXF253" s="3"/>
      <c r="BXG253" s="3"/>
      <c r="BXH253" s="3"/>
      <c r="BXI253" s="3"/>
      <c r="BXJ253" s="3"/>
      <c r="BXK253" s="3"/>
      <c r="BXL253" s="3"/>
      <c r="BXM253" s="3"/>
      <c r="BXN253" s="3"/>
      <c r="BXO253" s="3"/>
      <c r="BXP253" s="3"/>
      <c r="BXQ253" s="3"/>
      <c r="BXR253" s="3"/>
      <c r="BXS253" s="3"/>
      <c r="BXT253" s="3"/>
      <c r="BXU253" s="3"/>
      <c r="BXV253" s="3"/>
      <c r="BXW253" s="3"/>
      <c r="BXX253" s="3"/>
      <c r="BXY253" s="3"/>
      <c r="BXZ253" s="3"/>
      <c r="BYA253" s="3"/>
      <c r="BYB253" s="3"/>
      <c r="BYC253" s="3"/>
      <c r="BYD253" s="3"/>
      <c r="BYE253" s="3"/>
      <c r="BYF253" s="3"/>
      <c r="BYG253" s="3"/>
      <c r="BYH253" s="3"/>
      <c r="BYI253" s="3"/>
      <c r="BYJ253" s="3"/>
      <c r="BYK253" s="3"/>
      <c r="BYL253" s="3"/>
      <c r="BYM253" s="3"/>
      <c r="BYN253" s="3"/>
      <c r="BYO253" s="3"/>
      <c r="BYP253" s="3"/>
      <c r="BYQ253" s="3"/>
      <c r="BYR253" s="3"/>
      <c r="BYS253" s="3"/>
      <c r="BYT253" s="3"/>
      <c r="BYU253" s="3"/>
      <c r="BYV253" s="3"/>
      <c r="BYW253" s="3"/>
      <c r="BYX253" s="3"/>
      <c r="BYY253" s="3"/>
      <c r="BYZ253" s="3"/>
      <c r="BZA253" s="3"/>
      <c r="BZB253" s="3"/>
      <c r="BZC253" s="3"/>
      <c r="BZD253" s="3"/>
      <c r="BZE253" s="3"/>
      <c r="BZF253" s="3"/>
      <c r="BZG253" s="3"/>
      <c r="BZH253" s="3"/>
      <c r="BZI253" s="3"/>
      <c r="BZJ253" s="3"/>
      <c r="BZK253" s="3"/>
      <c r="BZL253" s="3"/>
      <c r="BZM253" s="3"/>
      <c r="BZN253" s="3"/>
      <c r="BZO253" s="3"/>
      <c r="BZP253" s="3"/>
      <c r="BZQ253" s="3"/>
      <c r="BZR253" s="3"/>
      <c r="BZS253" s="3"/>
      <c r="BZT253" s="3"/>
      <c r="BZU253" s="3"/>
      <c r="BZV253" s="3"/>
      <c r="BZW253" s="3"/>
      <c r="BZX253" s="3"/>
      <c r="BZY253" s="3"/>
      <c r="BZZ253" s="3"/>
      <c r="CAA253" s="3"/>
      <c r="CAB253" s="3"/>
      <c r="CAC253" s="3"/>
      <c r="CAD253" s="3"/>
      <c r="CAE253" s="3"/>
      <c r="CAF253" s="3"/>
      <c r="CAG253" s="3"/>
      <c r="CAH253" s="3"/>
      <c r="CAI253" s="3"/>
      <c r="CAJ253" s="3"/>
      <c r="CAK253" s="3"/>
      <c r="CAL253" s="3"/>
      <c r="CAM253" s="3"/>
      <c r="CAN253" s="3"/>
      <c r="CAO253" s="3"/>
      <c r="CAP253" s="3"/>
      <c r="CAQ253" s="3"/>
      <c r="CAR253" s="3"/>
      <c r="CAS253" s="3"/>
      <c r="CAT253" s="3"/>
      <c r="CAU253" s="3"/>
      <c r="CAV253" s="3"/>
      <c r="CAW253" s="3"/>
      <c r="CAX253" s="3"/>
      <c r="CAY253" s="3"/>
      <c r="CAZ253" s="3"/>
      <c r="CBA253" s="3"/>
      <c r="CBB253" s="3"/>
      <c r="CBC253" s="3"/>
      <c r="CBD253" s="3"/>
      <c r="CBE253" s="3"/>
      <c r="CBF253" s="3"/>
      <c r="CBG253" s="3"/>
      <c r="CBH253" s="3"/>
      <c r="CBI253" s="3"/>
      <c r="CBJ253" s="3"/>
      <c r="CBK253" s="3"/>
      <c r="CBL253" s="3"/>
      <c r="CBM253" s="3"/>
      <c r="CBN253" s="3"/>
      <c r="CBO253" s="3"/>
      <c r="CBP253" s="3"/>
      <c r="CBQ253" s="3"/>
      <c r="CBR253" s="3"/>
      <c r="CBS253" s="3"/>
      <c r="CBT253" s="3"/>
      <c r="CBU253" s="3"/>
      <c r="CBV253" s="3"/>
      <c r="CBW253" s="3"/>
      <c r="CBX253" s="3"/>
      <c r="CBY253" s="3"/>
      <c r="CBZ253" s="3"/>
      <c r="CCA253" s="3"/>
      <c r="CCB253" s="3"/>
      <c r="CCC253" s="3"/>
      <c r="CCD253" s="3"/>
      <c r="CCE253" s="3"/>
      <c r="CCF253" s="3"/>
      <c r="CCG253" s="3"/>
      <c r="CCH253" s="3"/>
      <c r="CCI253" s="3"/>
      <c r="CCJ253" s="3"/>
      <c r="CCK253" s="3"/>
      <c r="CCL253" s="3"/>
      <c r="CCM253" s="3"/>
      <c r="CCN253" s="3"/>
      <c r="CCO253" s="3"/>
      <c r="CCP253" s="3"/>
      <c r="CCQ253" s="3"/>
      <c r="CCR253" s="3"/>
      <c r="CCS253" s="3"/>
      <c r="CCT253" s="3"/>
      <c r="CCU253" s="3"/>
      <c r="CCV253" s="3"/>
      <c r="CCW253" s="3"/>
      <c r="CCX253" s="3"/>
      <c r="CCY253" s="3"/>
      <c r="CCZ253" s="3"/>
      <c r="CDA253" s="3"/>
      <c r="CDB253" s="3"/>
      <c r="CDC253" s="3"/>
      <c r="CDD253" s="3"/>
      <c r="CDE253" s="3"/>
      <c r="CDF253" s="3"/>
      <c r="CDG253" s="3"/>
      <c r="CDH253" s="3"/>
      <c r="CDI253" s="3"/>
      <c r="CDJ253" s="3"/>
      <c r="CDK253" s="3"/>
      <c r="CDL253" s="3"/>
      <c r="CDM253" s="3"/>
      <c r="CDN253" s="3"/>
      <c r="CDO253" s="3"/>
      <c r="CDP253" s="3"/>
      <c r="CDQ253" s="3"/>
      <c r="CDR253" s="3"/>
      <c r="CDS253" s="3"/>
      <c r="CDT253" s="3"/>
      <c r="CDU253" s="3"/>
      <c r="CDV253" s="3"/>
      <c r="CDW253" s="3"/>
      <c r="CDX253" s="3"/>
      <c r="CDY253" s="3"/>
      <c r="CDZ253" s="3"/>
      <c r="CEA253" s="3"/>
      <c r="CEB253" s="3"/>
      <c r="CEC253" s="3"/>
      <c r="CED253" s="3"/>
      <c r="CEE253" s="3"/>
      <c r="CEF253" s="3"/>
      <c r="CEG253" s="3"/>
      <c r="CEH253" s="3"/>
      <c r="CEI253" s="3"/>
      <c r="CEJ253" s="3"/>
      <c r="CEK253" s="3"/>
      <c r="CEL253" s="3"/>
      <c r="CEM253" s="3"/>
      <c r="CEN253" s="3"/>
      <c r="CEO253" s="3"/>
      <c r="CEP253" s="3"/>
      <c r="CEQ253" s="3"/>
      <c r="CER253" s="3"/>
      <c r="CES253" s="3"/>
      <c r="CET253" s="3"/>
      <c r="CEU253" s="3"/>
      <c r="CEV253" s="3"/>
      <c r="CEW253" s="3"/>
      <c r="CEX253" s="3"/>
      <c r="CEY253" s="3"/>
      <c r="CEZ253" s="3"/>
      <c r="CFA253" s="3"/>
      <c r="CFB253" s="3"/>
      <c r="CFC253" s="3"/>
      <c r="CFD253" s="3"/>
      <c r="CFE253" s="3"/>
      <c r="CFF253" s="3"/>
      <c r="CFG253" s="3"/>
      <c r="CFH253" s="3"/>
      <c r="CFI253" s="3"/>
      <c r="CFJ253" s="3"/>
      <c r="CFK253" s="3"/>
      <c r="CFL253" s="3"/>
      <c r="CFM253" s="3"/>
      <c r="CFN253" s="3"/>
      <c r="CFO253" s="3"/>
      <c r="CFP253" s="3"/>
      <c r="CFQ253" s="3"/>
      <c r="CFR253" s="3"/>
      <c r="CFS253" s="3"/>
      <c r="CFT253" s="3"/>
      <c r="CFU253" s="3"/>
      <c r="CFV253" s="3"/>
      <c r="CFW253" s="3"/>
      <c r="CFX253" s="3"/>
      <c r="CFY253" s="3"/>
      <c r="CFZ253" s="3"/>
      <c r="CGA253" s="3"/>
      <c r="CGB253" s="3"/>
      <c r="CGC253" s="3"/>
      <c r="CGD253" s="3"/>
      <c r="CGE253" s="3"/>
      <c r="CGF253" s="3"/>
      <c r="CGG253" s="3"/>
      <c r="CGH253" s="3"/>
      <c r="CGI253" s="3"/>
      <c r="CGJ253" s="3"/>
      <c r="CGK253" s="3"/>
      <c r="CGL253" s="3"/>
      <c r="CGM253" s="3"/>
      <c r="CGN253" s="3"/>
      <c r="CGO253" s="3"/>
      <c r="CGP253" s="3"/>
      <c r="CGQ253" s="3"/>
      <c r="CGR253" s="3"/>
      <c r="CGS253" s="3"/>
      <c r="CGT253" s="3"/>
      <c r="CGU253" s="3"/>
      <c r="CGV253" s="3"/>
      <c r="CGW253" s="3"/>
      <c r="CGX253" s="3"/>
      <c r="CGY253" s="3"/>
      <c r="CGZ253" s="3"/>
      <c r="CHA253" s="3"/>
      <c r="CHB253" s="3"/>
      <c r="CHC253" s="3"/>
      <c r="CHD253" s="3"/>
      <c r="CHE253" s="3"/>
      <c r="CHF253" s="3"/>
      <c r="CHG253" s="3"/>
      <c r="CHH253" s="3"/>
      <c r="CHI253" s="3"/>
      <c r="CHJ253" s="3"/>
      <c r="CHK253" s="3"/>
      <c r="CHL253" s="3"/>
      <c r="CHM253" s="3"/>
      <c r="CHN253" s="3"/>
      <c r="CHO253" s="3"/>
      <c r="CHP253" s="3"/>
      <c r="CHQ253" s="3"/>
      <c r="CHR253" s="3"/>
      <c r="CHS253" s="3"/>
      <c r="CHT253" s="3"/>
      <c r="CHU253" s="3"/>
      <c r="CHV253" s="3"/>
      <c r="CHW253" s="3"/>
      <c r="CHX253" s="3"/>
      <c r="CHY253" s="3"/>
      <c r="CHZ253" s="3"/>
      <c r="CIA253" s="3"/>
      <c r="CIB253" s="3"/>
      <c r="CIC253" s="3"/>
      <c r="CID253" s="3"/>
      <c r="CIE253" s="3"/>
      <c r="CIF253" s="3"/>
      <c r="CIG253" s="3"/>
      <c r="CIH253" s="3"/>
      <c r="CII253" s="3"/>
      <c r="CIJ253" s="3"/>
      <c r="CIK253" s="3"/>
      <c r="CIL253" s="3"/>
      <c r="CIM253" s="3"/>
      <c r="CIN253" s="3"/>
      <c r="CIO253" s="3"/>
      <c r="CIP253" s="3"/>
      <c r="CIQ253" s="3"/>
      <c r="CIR253" s="3"/>
      <c r="CIS253" s="3"/>
      <c r="CIT253" s="3"/>
      <c r="CIU253" s="3"/>
      <c r="CIV253" s="3"/>
      <c r="CIW253" s="3"/>
      <c r="CIX253" s="3"/>
      <c r="CIY253" s="3"/>
      <c r="CIZ253" s="3"/>
      <c r="CJA253" s="3"/>
      <c r="CJB253" s="3"/>
      <c r="CJC253" s="3"/>
      <c r="CJD253" s="3"/>
      <c r="CJE253" s="3"/>
      <c r="CJF253" s="3"/>
      <c r="CJG253" s="3"/>
      <c r="CJH253" s="3"/>
      <c r="CJI253" s="3"/>
      <c r="CJJ253" s="3"/>
      <c r="CJK253" s="3"/>
      <c r="CJL253" s="3"/>
      <c r="CJM253" s="3"/>
      <c r="CJN253" s="3"/>
      <c r="CJO253" s="3"/>
      <c r="CJP253" s="3"/>
      <c r="CJQ253" s="3"/>
      <c r="CJR253" s="3"/>
      <c r="CJS253" s="3"/>
      <c r="CJT253" s="3"/>
      <c r="CJU253" s="3"/>
      <c r="CJV253" s="3"/>
      <c r="CJW253" s="3"/>
      <c r="CJX253" s="3"/>
      <c r="CJY253" s="3"/>
      <c r="CJZ253" s="3"/>
      <c r="CKA253" s="3"/>
      <c r="CKB253" s="3"/>
      <c r="CKC253" s="3"/>
      <c r="CKD253" s="3"/>
      <c r="CKE253" s="3"/>
      <c r="CKF253" s="3"/>
      <c r="CKG253" s="3"/>
      <c r="CKH253" s="3"/>
      <c r="CKI253" s="3"/>
      <c r="CKJ253" s="3"/>
      <c r="CKK253" s="3"/>
      <c r="CKL253" s="3"/>
      <c r="CKM253" s="3"/>
      <c r="CKN253" s="3"/>
      <c r="CKO253" s="3"/>
      <c r="CKP253" s="3"/>
      <c r="CKQ253" s="3"/>
      <c r="CKR253" s="3"/>
      <c r="CKS253" s="3"/>
      <c r="CKT253" s="3"/>
      <c r="CKU253" s="3"/>
      <c r="CKV253" s="3"/>
      <c r="CKW253" s="3"/>
      <c r="CKX253" s="3"/>
      <c r="CKY253" s="3"/>
      <c r="CKZ253" s="3"/>
      <c r="CLA253" s="3"/>
      <c r="CLB253" s="3"/>
      <c r="CLC253" s="3"/>
      <c r="CLD253" s="3"/>
      <c r="CLE253" s="3"/>
      <c r="CLF253" s="3"/>
      <c r="CLG253" s="3"/>
      <c r="CLH253" s="3"/>
      <c r="CLI253" s="3"/>
      <c r="CLJ253" s="3"/>
      <c r="CLK253" s="3"/>
      <c r="CLL253" s="3"/>
      <c r="CLM253" s="3"/>
      <c r="CLN253" s="3"/>
      <c r="CLO253" s="3"/>
      <c r="CLP253" s="3"/>
      <c r="CLQ253" s="3"/>
      <c r="CLR253" s="3"/>
      <c r="CLS253" s="3"/>
      <c r="CLT253" s="3"/>
      <c r="CLU253" s="3"/>
      <c r="CLV253" s="3"/>
      <c r="CLW253" s="3"/>
      <c r="CLX253" s="3"/>
      <c r="CLY253" s="3"/>
      <c r="CLZ253" s="3"/>
      <c r="CMA253" s="3"/>
      <c r="CMB253" s="3"/>
      <c r="CMC253" s="3"/>
      <c r="CMD253" s="3"/>
      <c r="CME253" s="3"/>
      <c r="CMF253" s="3"/>
      <c r="CMG253" s="3"/>
      <c r="CMH253" s="3"/>
      <c r="CMI253" s="3"/>
      <c r="CMJ253" s="3"/>
      <c r="CMK253" s="3"/>
      <c r="CML253" s="3"/>
      <c r="CMM253" s="3"/>
      <c r="CMN253" s="3"/>
      <c r="CMO253" s="3"/>
      <c r="CMP253" s="3"/>
      <c r="CMQ253" s="3"/>
      <c r="CMR253" s="3"/>
      <c r="CMS253" s="3"/>
      <c r="CMT253" s="3"/>
      <c r="CMU253" s="3"/>
      <c r="CMV253" s="3"/>
      <c r="CMW253" s="3"/>
      <c r="CMX253" s="3"/>
      <c r="CMY253" s="3"/>
      <c r="CMZ253" s="3"/>
      <c r="CNA253" s="3"/>
      <c r="CNB253" s="3"/>
      <c r="CNC253" s="3"/>
      <c r="CND253" s="3"/>
      <c r="CNE253" s="3"/>
      <c r="CNF253" s="3"/>
      <c r="CNG253" s="3"/>
      <c r="CNH253" s="3"/>
      <c r="CNI253" s="3"/>
      <c r="CNJ253" s="3"/>
      <c r="CNK253" s="3"/>
      <c r="CNL253" s="3"/>
      <c r="CNM253" s="3"/>
      <c r="CNN253" s="3"/>
      <c r="CNO253" s="3"/>
      <c r="CNP253" s="3"/>
      <c r="CNQ253" s="3"/>
      <c r="CNR253" s="3"/>
      <c r="CNS253" s="3"/>
      <c r="CNT253" s="3"/>
      <c r="CNU253" s="3"/>
      <c r="CNV253" s="3"/>
      <c r="CNW253" s="3"/>
      <c r="CNX253" s="3"/>
      <c r="CNY253" s="3"/>
      <c r="CNZ253" s="3"/>
      <c r="COA253" s="3"/>
      <c r="COB253" s="3"/>
      <c r="COC253" s="3"/>
      <c r="COD253" s="3"/>
      <c r="COE253" s="3"/>
      <c r="COF253" s="3"/>
      <c r="COG253" s="3"/>
      <c r="COH253" s="3"/>
      <c r="COI253" s="3"/>
      <c r="COJ253" s="3"/>
      <c r="COK253" s="3"/>
      <c r="COL253" s="3"/>
      <c r="COM253" s="3"/>
      <c r="CON253" s="3"/>
      <c r="COO253" s="3"/>
      <c r="COP253" s="3"/>
      <c r="COQ253" s="3"/>
      <c r="COR253" s="3"/>
      <c r="COS253" s="3"/>
      <c r="COT253" s="3"/>
      <c r="COU253" s="3"/>
      <c r="COV253" s="3"/>
      <c r="COW253" s="3"/>
      <c r="COX253" s="3"/>
      <c r="COY253" s="3"/>
      <c r="COZ253" s="3"/>
      <c r="CPA253" s="3"/>
      <c r="CPB253" s="3"/>
      <c r="CPC253" s="3"/>
      <c r="CPD253" s="3"/>
      <c r="CPE253" s="3"/>
      <c r="CPF253" s="3"/>
      <c r="CPG253" s="3"/>
      <c r="CPH253" s="3"/>
      <c r="CPI253" s="3"/>
      <c r="CPJ253" s="3"/>
      <c r="CPK253" s="3"/>
      <c r="CPL253" s="3"/>
      <c r="CPM253" s="3"/>
      <c r="CPN253" s="3"/>
      <c r="CPO253" s="3"/>
      <c r="CPP253" s="3"/>
      <c r="CPQ253" s="3"/>
      <c r="CPR253" s="3"/>
      <c r="CPS253" s="3"/>
      <c r="CPT253" s="3"/>
      <c r="CPU253" s="3"/>
      <c r="CPV253" s="3"/>
      <c r="CPW253" s="3"/>
      <c r="CPX253" s="3"/>
      <c r="CPY253" s="3"/>
      <c r="CPZ253" s="3"/>
      <c r="CQA253" s="3"/>
      <c r="CQB253" s="3"/>
      <c r="CQC253" s="3"/>
      <c r="CQD253" s="3"/>
      <c r="CQE253" s="3"/>
      <c r="CQF253" s="3"/>
      <c r="CQG253" s="3"/>
      <c r="CQH253" s="3"/>
      <c r="CQI253" s="3"/>
      <c r="CQJ253" s="3"/>
      <c r="CQK253" s="3"/>
      <c r="CQL253" s="3"/>
      <c r="CQM253" s="3"/>
      <c r="CQN253" s="3"/>
      <c r="CQO253" s="3"/>
      <c r="CQP253" s="3"/>
      <c r="CQQ253" s="3"/>
      <c r="CQR253" s="3"/>
      <c r="CQS253" s="3"/>
      <c r="CQT253" s="3"/>
      <c r="CQU253" s="3"/>
      <c r="CQV253" s="3"/>
      <c r="CQW253" s="3"/>
      <c r="CQX253" s="3"/>
      <c r="CQY253" s="3"/>
      <c r="CQZ253" s="3"/>
      <c r="CRA253" s="3"/>
      <c r="CRB253" s="3"/>
      <c r="CRC253" s="3"/>
      <c r="CRD253" s="3"/>
      <c r="CRE253" s="3"/>
      <c r="CRF253" s="3"/>
      <c r="CRG253" s="3"/>
      <c r="CRH253" s="3"/>
      <c r="CRI253" s="3"/>
      <c r="CRJ253" s="3"/>
      <c r="CRK253" s="3"/>
      <c r="CRL253" s="3"/>
      <c r="CRM253" s="3"/>
      <c r="CRN253" s="3"/>
      <c r="CRO253" s="3"/>
      <c r="CRP253" s="3"/>
      <c r="CRQ253" s="3"/>
      <c r="CRR253" s="3"/>
      <c r="CRS253" s="3"/>
      <c r="CRT253" s="3"/>
      <c r="CRU253" s="3"/>
      <c r="CRV253" s="3"/>
      <c r="CRW253" s="3"/>
      <c r="CRX253" s="3"/>
      <c r="CRY253" s="3"/>
      <c r="CRZ253" s="3"/>
      <c r="CSA253" s="3"/>
      <c r="CSB253" s="3"/>
      <c r="CSC253" s="3"/>
      <c r="CSD253" s="3"/>
      <c r="CSE253" s="3"/>
      <c r="CSF253" s="3"/>
      <c r="CSG253" s="3"/>
      <c r="CSH253" s="3"/>
      <c r="CSI253" s="3"/>
      <c r="CSJ253" s="3"/>
      <c r="CSK253" s="3"/>
      <c r="CSL253" s="3"/>
      <c r="CSM253" s="3"/>
      <c r="CSN253" s="3"/>
      <c r="CSO253" s="3"/>
      <c r="CSP253" s="3"/>
      <c r="CSQ253" s="3"/>
      <c r="CSR253" s="3"/>
      <c r="CSS253" s="3"/>
      <c r="CST253" s="3"/>
      <c r="CSU253" s="3"/>
      <c r="CSV253" s="3"/>
      <c r="CSW253" s="3"/>
      <c r="CSX253" s="3"/>
      <c r="CSY253" s="3"/>
      <c r="CSZ253" s="3"/>
      <c r="CTA253" s="3"/>
      <c r="CTB253" s="3"/>
      <c r="CTC253" s="3"/>
      <c r="CTD253" s="3"/>
      <c r="CTE253" s="3"/>
      <c r="CTF253" s="3"/>
      <c r="CTG253" s="3"/>
      <c r="CTH253" s="3"/>
      <c r="CTI253" s="3"/>
      <c r="CTJ253" s="3"/>
      <c r="CTK253" s="3"/>
      <c r="CTL253" s="3"/>
      <c r="CTM253" s="3"/>
      <c r="CTN253" s="3"/>
      <c r="CTO253" s="3"/>
      <c r="CTP253" s="3"/>
      <c r="CTQ253" s="3"/>
      <c r="CTR253" s="3"/>
      <c r="CTS253" s="3"/>
      <c r="CTT253" s="3"/>
      <c r="CTU253" s="3"/>
      <c r="CTV253" s="3"/>
      <c r="CTW253" s="3"/>
      <c r="CTX253" s="3"/>
      <c r="CTY253" s="3"/>
      <c r="CTZ253" s="3"/>
      <c r="CUA253" s="3"/>
      <c r="CUB253" s="3"/>
      <c r="CUC253" s="3"/>
      <c r="CUD253" s="3"/>
      <c r="CUE253" s="3"/>
      <c r="CUF253" s="3"/>
      <c r="CUG253" s="3"/>
      <c r="CUH253" s="3"/>
      <c r="CUI253" s="3"/>
      <c r="CUJ253" s="3"/>
      <c r="CUK253" s="3"/>
      <c r="CUL253" s="3"/>
      <c r="CUM253" s="3"/>
      <c r="CUN253" s="3"/>
      <c r="CUO253" s="3"/>
      <c r="CUP253" s="3"/>
      <c r="CUQ253" s="3"/>
      <c r="CUR253" s="3"/>
      <c r="CUS253" s="3"/>
      <c r="CUT253" s="3"/>
      <c r="CUU253" s="3"/>
      <c r="CUV253" s="3"/>
      <c r="CUW253" s="3"/>
      <c r="CUX253" s="3"/>
      <c r="CUY253" s="3"/>
      <c r="CUZ253" s="3"/>
      <c r="CVA253" s="3"/>
      <c r="CVB253" s="3"/>
      <c r="CVC253" s="3"/>
      <c r="CVD253" s="3"/>
      <c r="CVE253" s="3"/>
      <c r="CVF253" s="3"/>
      <c r="CVG253" s="3"/>
      <c r="CVH253" s="3"/>
      <c r="CVI253" s="3"/>
      <c r="CVJ253" s="3"/>
      <c r="CVK253" s="3"/>
      <c r="CVL253" s="3"/>
      <c r="CVM253" s="3"/>
      <c r="CVN253" s="3"/>
      <c r="CVO253" s="3"/>
      <c r="CVP253" s="3"/>
      <c r="CVQ253" s="3"/>
      <c r="CVR253" s="3"/>
      <c r="CVS253" s="3"/>
      <c r="CVT253" s="3"/>
      <c r="CVU253" s="3"/>
      <c r="CVV253" s="3"/>
      <c r="CVW253" s="3"/>
      <c r="CVX253" s="3"/>
      <c r="CVY253" s="3"/>
      <c r="CVZ253" s="3"/>
      <c r="CWA253" s="3"/>
      <c r="CWB253" s="3"/>
      <c r="CWC253" s="3"/>
      <c r="CWD253" s="3"/>
      <c r="CWE253" s="3"/>
      <c r="CWF253" s="3"/>
      <c r="CWG253" s="3"/>
      <c r="CWH253" s="3"/>
      <c r="CWI253" s="3"/>
      <c r="CWJ253" s="3"/>
      <c r="CWK253" s="3"/>
      <c r="CWL253" s="3"/>
      <c r="CWM253" s="3"/>
      <c r="CWN253" s="3"/>
      <c r="CWO253" s="3"/>
      <c r="CWP253" s="3"/>
      <c r="CWQ253" s="3"/>
      <c r="CWR253" s="3"/>
      <c r="CWS253" s="3"/>
      <c r="CWT253" s="3"/>
      <c r="CWU253" s="3"/>
      <c r="CWV253" s="3"/>
      <c r="CWW253" s="3"/>
      <c r="CWX253" s="3"/>
      <c r="CWY253" s="3"/>
      <c r="CWZ253" s="3"/>
      <c r="CXA253" s="3"/>
      <c r="CXB253" s="3"/>
      <c r="CXC253" s="3"/>
      <c r="CXD253" s="3"/>
      <c r="CXE253" s="3"/>
      <c r="CXF253" s="3"/>
      <c r="CXG253" s="3"/>
      <c r="CXH253" s="3"/>
      <c r="CXI253" s="3"/>
      <c r="CXJ253" s="3"/>
      <c r="CXK253" s="3"/>
      <c r="CXL253" s="3"/>
      <c r="CXM253" s="3"/>
      <c r="CXN253" s="3"/>
      <c r="CXO253" s="3"/>
      <c r="CXP253" s="3"/>
      <c r="CXQ253" s="3"/>
      <c r="CXR253" s="3"/>
      <c r="CXS253" s="3"/>
      <c r="CXT253" s="3"/>
      <c r="CXU253" s="3"/>
      <c r="CXV253" s="3"/>
      <c r="CXW253" s="3"/>
      <c r="CXX253" s="3"/>
      <c r="CXY253" s="3"/>
      <c r="CXZ253" s="3"/>
      <c r="CYA253" s="3"/>
      <c r="CYB253" s="3"/>
      <c r="CYC253" s="3"/>
      <c r="CYD253" s="3"/>
      <c r="CYE253" s="3"/>
      <c r="CYF253" s="3"/>
      <c r="CYG253" s="3"/>
      <c r="CYH253" s="3"/>
      <c r="CYI253" s="3"/>
      <c r="CYJ253" s="3"/>
      <c r="CYK253" s="3"/>
      <c r="CYL253" s="3"/>
      <c r="CYM253" s="3"/>
      <c r="CYN253" s="3"/>
      <c r="CYO253" s="3"/>
      <c r="CYP253" s="3"/>
      <c r="CYQ253" s="3"/>
      <c r="CYR253" s="3"/>
      <c r="CYS253" s="3"/>
      <c r="CYT253" s="3"/>
      <c r="CYU253" s="3"/>
      <c r="CYV253" s="3"/>
      <c r="CYW253" s="3"/>
      <c r="CYX253" s="3"/>
      <c r="CYY253" s="3"/>
      <c r="CYZ253" s="3"/>
      <c r="CZA253" s="3"/>
      <c r="CZB253" s="3"/>
      <c r="CZC253" s="3"/>
      <c r="CZD253" s="3"/>
      <c r="CZE253" s="3"/>
      <c r="CZF253" s="3"/>
      <c r="CZG253" s="3"/>
      <c r="CZH253" s="3"/>
      <c r="CZI253" s="3"/>
      <c r="CZJ253" s="3"/>
      <c r="CZK253" s="3"/>
      <c r="CZL253" s="3"/>
      <c r="CZM253" s="3"/>
      <c r="CZN253" s="3"/>
      <c r="CZO253" s="3"/>
      <c r="CZP253" s="3"/>
      <c r="CZQ253" s="3"/>
      <c r="CZR253" s="3"/>
      <c r="CZS253" s="3"/>
      <c r="CZT253" s="3"/>
      <c r="CZU253" s="3"/>
      <c r="CZV253" s="3"/>
      <c r="CZW253" s="3"/>
      <c r="CZX253" s="3"/>
      <c r="CZY253" s="3"/>
      <c r="CZZ253" s="3"/>
      <c r="DAA253" s="3"/>
      <c r="DAB253" s="3"/>
      <c r="DAC253" s="3"/>
      <c r="DAD253" s="3"/>
      <c r="DAE253" s="3"/>
      <c r="DAF253" s="3"/>
      <c r="DAG253" s="3"/>
      <c r="DAH253" s="3"/>
      <c r="DAI253" s="3"/>
      <c r="DAJ253" s="3"/>
      <c r="DAK253" s="3"/>
      <c r="DAL253" s="3"/>
      <c r="DAM253" s="3"/>
      <c r="DAN253" s="3"/>
      <c r="DAO253" s="3"/>
      <c r="DAP253" s="3"/>
      <c r="DAQ253" s="3"/>
      <c r="DAR253" s="3"/>
      <c r="DAS253" s="3"/>
      <c r="DAT253" s="3"/>
      <c r="DAU253" s="3"/>
      <c r="DAV253" s="3"/>
      <c r="DAW253" s="3"/>
      <c r="DAX253" s="3"/>
      <c r="DAY253" s="3"/>
      <c r="DAZ253" s="3"/>
      <c r="DBA253" s="3"/>
      <c r="DBB253" s="3"/>
      <c r="DBC253" s="3"/>
      <c r="DBD253" s="3"/>
      <c r="DBE253" s="3"/>
      <c r="DBF253" s="3"/>
      <c r="DBG253" s="3"/>
      <c r="DBH253" s="3"/>
      <c r="DBI253" s="3"/>
      <c r="DBJ253" s="3"/>
      <c r="DBK253" s="3"/>
      <c r="DBL253" s="3"/>
      <c r="DBM253" s="3"/>
      <c r="DBN253" s="3"/>
      <c r="DBO253" s="3"/>
      <c r="DBP253" s="3"/>
      <c r="DBQ253" s="3"/>
      <c r="DBR253" s="3"/>
      <c r="DBS253" s="3"/>
      <c r="DBT253" s="3"/>
      <c r="DBU253" s="3"/>
      <c r="DBV253" s="3"/>
      <c r="DBW253" s="3"/>
      <c r="DBX253" s="3"/>
      <c r="DBY253" s="3"/>
      <c r="DBZ253" s="3"/>
      <c r="DCA253" s="3"/>
      <c r="DCB253" s="3"/>
      <c r="DCC253" s="3"/>
      <c r="DCD253" s="3"/>
      <c r="DCE253" s="3"/>
      <c r="DCF253" s="3"/>
      <c r="DCG253" s="3"/>
      <c r="DCH253" s="3"/>
      <c r="DCI253" s="3"/>
      <c r="DCJ253" s="3"/>
      <c r="DCK253" s="3"/>
      <c r="DCL253" s="3"/>
      <c r="DCM253" s="3"/>
      <c r="DCN253" s="3"/>
      <c r="DCO253" s="3"/>
      <c r="DCP253" s="3"/>
      <c r="DCQ253" s="3"/>
      <c r="DCR253" s="3"/>
      <c r="DCS253" s="3"/>
      <c r="DCT253" s="3"/>
      <c r="DCU253" s="3"/>
      <c r="DCV253" s="3"/>
      <c r="DCW253" s="3"/>
      <c r="DCX253" s="3"/>
      <c r="DCY253" s="3"/>
      <c r="DCZ253" s="3"/>
      <c r="DDA253" s="3"/>
      <c r="DDB253" s="3"/>
      <c r="DDC253" s="3"/>
      <c r="DDD253" s="3"/>
      <c r="DDE253" s="3"/>
      <c r="DDF253" s="3"/>
      <c r="DDG253" s="3"/>
      <c r="DDH253" s="3"/>
      <c r="DDI253" s="3"/>
      <c r="DDJ253" s="3"/>
      <c r="DDK253" s="3"/>
      <c r="DDL253" s="3"/>
      <c r="DDM253" s="3"/>
      <c r="DDN253" s="3"/>
      <c r="DDO253" s="3"/>
      <c r="DDP253" s="3"/>
      <c r="DDQ253" s="3"/>
      <c r="DDR253" s="3"/>
      <c r="DDS253" s="3"/>
      <c r="DDT253" s="3"/>
      <c r="DDU253" s="3"/>
      <c r="DDV253" s="3"/>
      <c r="DDW253" s="3"/>
      <c r="DDX253" s="3"/>
      <c r="DDY253" s="3"/>
      <c r="DDZ253" s="3"/>
      <c r="DEA253" s="3"/>
      <c r="DEB253" s="3"/>
      <c r="DEC253" s="3"/>
      <c r="DED253" s="3"/>
      <c r="DEE253" s="3"/>
      <c r="DEF253" s="3"/>
      <c r="DEG253" s="3"/>
      <c r="DEH253" s="3"/>
      <c r="DEI253" s="3"/>
      <c r="DEJ253" s="3"/>
      <c r="DEK253" s="3"/>
      <c r="DEL253" s="3"/>
      <c r="DEM253" s="3"/>
      <c r="DEN253" s="3"/>
      <c r="DEO253" s="3"/>
      <c r="DEP253" s="3"/>
      <c r="DEQ253" s="3"/>
      <c r="DER253" s="3"/>
      <c r="DES253" s="3"/>
      <c r="DET253" s="3"/>
      <c r="DEU253" s="3"/>
      <c r="DEV253" s="3"/>
      <c r="DEW253" s="3"/>
      <c r="DEX253" s="3"/>
      <c r="DEY253" s="3"/>
      <c r="DEZ253" s="3"/>
      <c r="DFA253" s="3"/>
      <c r="DFB253" s="3"/>
      <c r="DFC253" s="3"/>
      <c r="DFD253" s="3"/>
      <c r="DFE253" s="3"/>
      <c r="DFF253" s="3"/>
      <c r="DFG253" s="3"/>
      <c r="DFH253" s="3"/>
      <c r="DFI253" s="3"/>
      <c r="DFJ253" s="3"/>
      <c r="DFK253" s="3"/>
      <c r="DFL253" s="3"/>
      <c r="DFM253" s="3"/>
      <c r="DFN253" s="3"/>
      <c r="DFO253" s="3"/>
      <c r="DFP253" s="3"/>
      <c r="DFQ253" s="3"/>
      <c r="DFR253" s="3"/>
      <c r="DFS253" s="3"/>
      <c r="DFT253" s="3"/>
      <c r="DFU253" s="3"/>
      <c r="DFV253" s="3"/>
      <c r="DFW253" s="3"/>
      <c r="DFX253" s="3"/>
      <c r="DFY253" s="3"/>
      <c r="DFZ253" s="3"/>
      <c r="DGA253" s="3"/>
      <c r="DGB253" s="3"/>
      <c r="DGC253" s="3"/>
      <c r="DGD253" s="3"/>
      <c r="DGE253" s="3"/>
      <c r="DGF253" s="3"/>
      <c r="DGG253" s="3"/>
      <c r="DGH253" s="3"/>
      <c r="DGI253" s="3"/>
      <c r="DGJ253" s="3"/>
      <c r="DGK253" s="3"/>
      <c r="DGL253" s="3"/>
      <c r="DGM253" s="3"/>
      <c r="DGN253" s="3"/>
      <c r="DGO253" s="3"/>
      <c r="DGP253" s="3"/>
      <c r="DGQ253" s="3"/>
      <c r="DGR253" s="3"/>
      <c r="DGS253" s="3"/>
      <c r="DGT253" s="3"/>
      <c r="DGU253" s="3"/>
      <c r="DGV253" s="3"/>
      <c r="DGW253" s="3"/>
      <c r="DGX253" s="3"/>
      <c r="DGY253" s="3"/>
      <c r="DGZ253" s="3"/>
      <c r="DHA253" s="3"/>
      <c r="DHB253" s="3"/>
      <c r="DHC253" s="3"/>
      <c r="DHD253" s="3"/>
      <c r="DHE253" s="3"/>
      <c r="DHF253" s="3"/>
      <c r="DHG253" s="3"/>
      <c r="DHH253" s="3"/>
      <c r="DHI253" s="3"/>
      <c r="DHJ253" s="3"/>
      <c r="DHK253" s="3"/>
      <c r="DHL253" s="3"/>
      <c r="DHM253" s="3"/>
      <c r="DHN253" s="3"/>
      <c r="DHO253" s="3"/>
      <c r="DHP253" s="3"/>
      <c r="DHQ253" s="3"/>
      <c r="DHR253" s="3"/>
      <c r="DHS253" s="3"/>
      <c r="DHT253" s="3"/>
      <c r="DHU253" s="3"/>
      <c r="DHV253" s="3"/>
      <c r="DHW253" s="3"/>
      <c r="DHX253" s="3"/>
      <c r="DHY253" s="3"/>
      <c r="DHZ253" s="3"/>
      <c r="DIA253" s="3"/>
      <c r="DIB253" s="3"/>
      <c r="DIC253" s="3"/>
      <c r="DID253" s="3"/>
      <c r="DIE253" s="3"/>
      <c r="DIF253" s="3"/>
      <c r="DIG253" s="3"/>
      <c r="DIH253" s="3"/>
      <c r="DII253" s="3"/>
      <c r="DIJ253" s="3"/>
      <c r="DIK253" s="3"/>
      <c r="DIL253" s="3"/>
      <c r="DIM253" s="3"/>
      <c r="DIN253" s="3"/>
      <c r="DIO253" s="3"/>
      <c r="DIP253" s="3"/>
      <c r="DIQ253" s="3"/>
      <c r="DIR253" s="3"/>
      <c r="DIS253" s="3"/>
      <c r="DIT253" s="3"/>
      <c r="DIU253" s="3"/>
      <c r="DIV253" s="3"/>
      <c r="DIW253" s="3"/>
      <c r="DIX253" s="3"/>
      <c r="DIY253" s="3"/>
      <c r="DIZ253" s="3"/>
      <c r="DJA253" s="3"/>
      <c r="DJB253" s="3"/>
      <c r="DJC253" s="3"/>
      <c r="DJD253" s="3"/>
      <c r="DJE253" s="3"/>
      <c r="DJF253" s="3"/>
      <c r="DJG253" s="3"/>
      <c r="DJH253" s="3"/>
      <c r="DJI253" s="3"/>
      <c r="DJJ253" s="3"/>
      <c r="DJK253" s="3"/>
      <c r="DJL253" s="3"/>
      <c r="DJM253" s="3"/>
      <c r="DJN253" s="3"/>
      <c r="DJO253" s="3"/>
      <c r="DJP253" s="3"/>
      <c r="DJQ253" s="3"/>
      <c r="DJR253" s="3"/>
      <c r="DJS253" s="3"/>
      <c r="DJT253" s="3"/>
      <c r="DJU253" s="3"/>
      <c r="DJV253" s="3"/>
      <c r="DJW253" s="3"/>
      <c r="DJX253" s="3"/>
      <c r="DJY253" s="3"/>
      <c r="DJZ253" s="3"/>
      <c r="DKA253" s="3"/>
      <c r="DKB253" s="3"/>
      <c r="DKC253" s="3"/>
      <c r="DKD253" s="3"/>
      <c r="DKE253" s="3"/>
      <c r="DKF253" s="3"/>
      <c r="DKG253" s="3"/>
      <c r="DKH253" s="3"/>
      <c r="DKI253" s="3"/>
      <c r="DKJ253" s="3"/>
      <c r="DKK253" s="3"/>
      <c r="DKL253" s="3"/>
      <c r="DKM253" s="3"/>
      <c r="DKN253" s="3"/>
      <c r="DKO253" s="3"/>
      <c r="DKP253" s="3"/>
      <c r="DKQ253" s="3"/>
      <c r="DKR253" s="3"/>
      <c r="DKS253" s="3"/>
      <c r="DKT253" s="3"/>
      <c r="DKU253" s="3"/>
      <c r="DKV253" s="3"/>
      <c r="DKW253" s="3"/>
      <c r="DKX253" s="3"/>
      <c r="DKY253" s="3"/>
      <c r="DKZ253" s="3"/>
      <c r="DLA253" s="3"/>
      <c r="DLB253" s="3"/>
      <c r="DLC253" s="3"/>
      <c r="DLD253" s="3"/>
      <c r="DLE253" s="3"/>
      <c r="DLF253" s="3"/>
      <c r="DLG253" s="3"/>
      <c r="DLH253" s="3"/>
      <c r="DLI253" s="3"/>
      <c r="DLJ253" s="3"/>
      <c r="DLK253" s="3"/>
      <c r="DLL253" s="3"/>
      <c r="DLM253" s="3"/>
      <c r="DLN253" s="3"/>
      <c r="DLO253" s="3"/>
      <c r="DLP253" s="3"/>
      <c r="DLQ253" s="3"/>
      <c r="DLR253" s="3"/>
      <c r="DLS253" s="3"/>
      <c r="DLT253" s="3"/>
      <c r="DLU253" s="3"/>
      <c r="DLV253" s="3"/>
      <c r="DLW253" s="3"/>
      <c r="DLX253" s="3"/>
      <c r="DLY253" s="3"/>
      <c r="DLZ253" s="3"/>
      <c r="DMA253" s="3"/>
      <c r="DMB253" s="3"/>
      <c r="DMC253" s="3"/>
      <c r="DMD253" s="3"/>
      <c r="DME253" s="3"/>
      <c r="DMF253" s="3"/>
      <c r="DMG253" s="3"/>
      <c r="DMH253" s="3"/>
      <c r="DMI253" s="3"/>
      <c r="DMJ253" s="3"/>
      <c r="DMK253" s="3"/>
      <c r="DML253" s="3"/>
      <c r="DMM253" s="3"/>
      <c r="DMN253" s="3"/>
      <c r="DMO253" s="3"/>
      <c r="DMP253" s="3"/>
      <c r="DMQ253" s="3"/>
      <c r="DMR253" s="3"/>
      <c r="DMS253" s="3"/>
      <c r="DMT253" s="3"/>
      <c r="DMU253" s="3"/>
      <c r="DMV253" s="3"/>
      <c r="DMW253" s="3"/>
      <c r="DMX253" s="3"/>
      <c r="DMY253" s="3"/>
      <c r="DMZ253" s="3"/>
      <c r="DNA253" s="3"/>
      <c r="DNB253" s="3"/>
      <c r="DNC253" s="3"/>
      <c r="DND253" s="3"/>
      <c r="DNE253" s="3"/>
      <c r="DNF253" s="3"/>
      <c r="DNG253" s="3"/>
      <c r="DNH253" s="3"/>
      <c r="DNI253" s="3"/>
      <c r="DNJ253" s="3"/>
      <c r="DNK253" s="3"/>
      <c r="DNL253" s="3"/>
      <c r="DNM253" s="3"/>
      <c r="DNN253" s="3"/>
      <c r="DNO253" s="3"/>
      <c r="DNP253" s="3"/>
      <c r="DNQ253" s="3"/>
      <c r="DNR253" s="3"/>
      <c r="DNS253" s="3"/>
      <c r="DNT253" s="3"/>
      <c r="DNU253" s="3"/>
      <c r="DNV253" s="3"/>
      <c r="DNW253" s="3"/>
      <c r="DNX253" s="3"/>
      <c r="DNY253" s="3"/>
      <c r="DNZ253" s="3"/>
      <c r="DOA253" s="3"/>
      <c r="DOB253" s="3"/>
      <c r="DOC253" s="3"/>
      <c r="DOD253" s="3"/>
      <c r="DOE253" s="3"/>
      <c r="DOF253" s="3"/>
      <c r="DOG253" s="3"/>
      <c r="DOH253" s="3"/>
      <c r="DOI253" s="3"/>
      <c r="DOJ253" s="3"/>
      <c r="DOK253" s="3"/>
      <c r="DOL253" s="3"/>
      <c r="DOM253" s="3"/>
      <c r="DON253" s="3"/>
      <c r="DOO253" s="3"/>
      <c r="DOP253" s="3"/>
      <c r="DOQ253" s="3"/>
      <c r="DOR253" s="3"/>
      <c r="DOS253" s="3"/>
      <c r="DOT253" s="3"/>
      <c r="DOU253" s="3"/>
      <c r="DOV253" s="3"/>
      <c r="DOW253" s="3"/>
      <c r="DOX253" s="3"/>
      <c r="DOY253" s="3"/>
      <c r="DOZ253" s="3"/>
      <c r="DPA253" s="3"/>
      <c r="DPB253" s="3"/>
      <c r="DPC253" s="3"/>
      <c r="DPD253" s="3"/>
      <c r="DPE253" s="3"/>
      <c r="DPF253" s="3"/>
      <c r="DPG253" s="3"/>
      <c r="DPH253" s="3"/>
      <c r="DPI253" s="3"/>
      <c r="DPJ253" s="3"/>
      <c r="DPK253" s="3"/>
      <c r="DPL253" s="3"/>
      <c r="DPM253" s="3"/>
      <c r="DPN253" s="3"/>
      <c r="DPO253" s="3"/>
      <c r="DPP253" s="3"/>
      <c r="DPQ253" s="3"/>
      <c r="DPR253" s="3"/>
      <c r="DPS253" s="3"/>
      <c r="DPT253" s="3"/>
      <c r="DPU253" s="3"/>
      <c r="DPV253" s="3"/>
      <c r="DPW253" s="3"/>
      <c r="DPX253" s="3"/>
      <c r="DPY253" s="3"/>
      <c r="DPZ253" s="3"/>
      <c r="DQA253" s="3"/>
      <c r="DQB253" s="3"/>
      <c r="DQC253" s="3"/>
      <c r="DQD253" s="3"/>
      <c r="DQE253" s="3"/>
      <c r="DQF253" s="3"/>
      <c r="DQG253" s="3"/>
      <c r="DQH253" s="3"/>
      <c r="DQI253" s="3"/>
      <c r="DQJ253" s="3"/>
      <c r="DQK253" s="3"/>
      <c r="DQL253" s="3"/>
      <c r="DQM253" s="3"/>
      <c r="DQN253" s="3"/>
      <c r="DQO253" s="3"/>
      <c r="DQP253" s="3"/>
      <c r="DQQ253" s="3"/>
      <c r="DQR253" s="3"/>
      <c r="DQS253" s="3"/>
      <c r="DQT253" s="3"/>
      <c r="DQU253" s="3"/>
      <c r="DQV253" s="3"/>
      <c r="DQW253" s="3"/>
      <c r="DQX253" s="3"/>
      <c r="DQY253" s="3"/>
      <c r="DQZ253" s="3"/>
      <c r="DRA253" s="3"/>
      <c r="DRB253" s="3"/>
      <c r="DRC253" s="3"/>
      <c r="DRD253" s="3"/>
      <c r="DRE253" s="3"/>
      <c r="DRF253" s="3"/>
      <c r="DRG253" s="3"/>
      <c r="DRH253" s="3"/>
      <c r="DRI253" s="3"/>
      <c r="DRJ253" s="3"/>
      <c r="DRK253" s="3"/>
      <c r="DRL253" s="3"/>
      <c r="DRM253" s="3"/>
      <c r="DRN253" s="3"/>
      <c r="DRO253" s="3"/>
      <c r="DRP253" s="3"/>
      <c r="DRQ253" s="3"/>
      <c r="DRR253" s="3"/>
      <c r="DRS253" s="3"/>
      <c r="DRT253" s="3"/>
      <c r="DRU253" s="3"/>
      <c r="DRV253" s="3"/>
      <c r="DRW253" s="3"/>
      <c r="DRX253" s="3"/>
      <c r="DRY253" s="3"/>
      <c r="DRZ253" s="3"/>
      <c r="DSA253" s="3"/>
      <c r="DSB253" s="3"/>
      <c r="DSC253" s="3"/>
      <c r="DSD253" s="3"/>
      <c r="DSE253" s="3"/>
      <c r="DSF253" s="3"/>
      <c r="DSG253" s="3"/>
      <c r="DSH253" s="3"/>
      <c r="DSI253" s="3"/>
      <c r="DSJ253" s="3"/>
      <c r="DSK253" s="3"/>
      <c r="DSL253" s="3"/>
      <c r="DSM253" s="3"/>
      <c r="DSN253" s="3"/>
      <c r="DSO253" s="3"/>
      <c r="DSP253" s="3"/>
      <c r="DSQ253" s="3"/>
      <c r="DSR253" s="3"/>
      <c r="DSS253" s="3"/>
      <c r="DST253" s="3"/>
      <c r="DSU253" s="3"/>
      <c r="DSV253" s="3"/>
      <c r="DSW253" s="3"/>
      <c r="DSX253" s="3"/>
      <c r="DSY253" s="3"/>
      <c r="DSZ253" s="3"/>
      <c r="DTA253" s="3"/>
      <c r="DTB253" s="3"/>
      <c r="DTC253" s="3"/>
      <c r="DTD253" s="3"/>
      <c r="DTE253" s="3"/>
      <c r="DTF253" s="3"/>
      <c r="DTG253" s="3"/>
      <c r="DTH253" s="3"/>
      <c r="DTI253" s="3"/>
      <c r="DTJ253" s="3"/>
      <c r="DTK253" s="3"/>
      <c r="DTL253" s="3"/>
      <c r="DTM253" s="3"/>
      <c r="DTN253" s="3"/>
      <c r="DTO253" s="3"/>
      <c r="DTP253" s="3"/>
      <c r="DTQ253" s="3"/>
      <c r="DTR253" s="3"/>
      <c r="DTS253" s="3"/>
      <c r="DTT253" s="3"/>
      <c r="DTU253" s="3"/>
      <c r="DTV253" s="3"/>
      <c r="DTW253" s="3"/>
      <c r="DTX253" s="3"/>
      <c r="DTY253" s="3"/>
      <c r="DTZ253" s="3"/>
      <c r="DUA253" s="3"/>
      <c r="DUB253" s="3"/>
      <c r="DUC253" s="3"/>
      <c r="DUD253" s="3"/>
      <c r="DUE253" s="3"/>
      <c r="DUF253" s="3"/>
      <c r="DUG253" s="3"/>
      <c r="DUH253" s="3"/>
      <c r="DUI253" s="3"/>
      <c r="DUJ253" s="3"/>
      <c r="DUK253" s="3"/>
      <c r="DUL253" s="3"/>
      <c r="DUM253" s="3"/>
      <c r="DUN253" s="3"/>
      <c r="DUO253" s="3"/>
      <c r="DUP253" s="3"/>
      <c r="DUQ253" s="3"/>
      <c r="DUR253" s="3"/>
      <c r="DUS253" s="3"/>
      <c r="DUT253" s="3"/>
      <c r="DUU253" s="3"/>
      <c r="DUV253" s="3"/>
      <c r="DUW253" s="3"/>
      <c r="DUX253" s="3"/>
      <c r="DUY253" s="3"/>
      <c r="DUZ253" s="3"/>
      <c r="DVA253" s="3"/>
      <c r="DVB253" s="3"/>
      <c r="DVC253" s="3"/>
      <c r="DVD253" s="3"/>
      <c r="DVE253" s="3"/>
      <c r="DVF253" s="3"/>
      <c r="DVG253" s="3"/>
      <c r="DVH253" s="3"/>
      <c r="DVI253" s="3"/>
      <c r="DVJ253" s="3"/>
      <c r="DVK253" s="3"/>
      <c r="DVL253" s="3"/>
      <c r="DVM253" s="3"/>
      <c r="DVN253" s="3"/>
      <c r="DVO253" s="3"/>
      <c r="DVP253" s="3"/>
      <c r="DVQ253" s="3"/>
      <c r="DVR253" s="3"/>
      <c r="DVS253" s="3"/>
      <c r="DVT253" s="3"/>
      <c r="DVU253" s="3"/>
      <c r="DVV253" s="3"/>
      <c r="DVW253" s="3"/>
      <c r="DVX253" s="3"/>
      <c r="DVY253" s="3"/>
      <c r="DVZ253" s="3"/>
      <c r="DWA253" s="3"/>
      <c r="DWB253" s="3"/>
      <c r="DWC253" s="3"/>
      <c r="DWD253" s="3"/>
      <c r="DWE253" s="3"/>
      <c r="DWF253" s="3"/>
      <c r="DWG253" s="3"/>
      <c r="DWH253" s="3"/>
      <c r="DWI253" s="3"/>
      <c r="DWJ253" s="3"/>
      <c r="DWK253" s="3"/>
      <c r="DWL253" s="3"/>
      <c r="DWM253" s="3"/>
      <c r="DWN253" s="3"/>
      <c r="DWO253" s="3"/>
      <c r="DWP253" s="3"/>
      <c r="DWQ253" s="3"/>
      <c r="DWR253" s="3"/>
      <c r="DWS253" s="3"/>
      <c r="DWT253" s="3"/>
      <c r="DWU253" s="3"/>
      <c r="DWV253" s="3"/>
      <c r="DWW253" s="3"/>
      <c r="DWX253" s="3"/>
      <c r="DWY253" s="3"/>
      <c r="DWZ253" s="3"/>
      <c r="DXA253" s="3"/>
      <c r="DXB253" s="3"/>
      <c r="DXC253" s="3"/>
      <c r="DXD253" s="3"/>
      <c r="DXE253" s="3"/>
      <c r="DXF253" s="3"/>
      <c r="DXG253" s="3"/>
      <c r="DXH253" s="3"/>
      <c r="DXI253" s="3"/>
      <c r="DXJ253" s="3"/>
      <c r="DXK253" s="3"/>
      <c r="DXL253" s="3"/>
      <c r="DXM253" s="3"/>
      <c r="DXN253" s="3"/>
      <c r="DXO253" s="3"/>
      <c r="DXP253" s="3"/>
      <c r="DXQ253" s="3"/>
      <c r="DXR253" s="3"/>
      <c r="DXS253" s="3"/>
      <c r="DXT253" s="3"/>
      <c r="DXU253" s="3"/>
      <c r="DXV253" s="3"/>
      <c r="DXW253" s="3"/>
      <c r="DXX253" s="3"/>
      <c r="DXY253" s="3"/>
      <c r="DXZ253" s="3"/>
      <c r="DYA253" s="3"/>
      <c r="DYB253" s="3"/>
      <c r="DYC253" s="3"/>
      <c r="DYD253" s="3"/>
      <c r="DYE253" s="3"/>
      <c r="DYF253" s="3"/>
      <c r="DYG253" s="3"/>
      <c r="DYH253" s="3"/>
      <c r="DYI253" s="3"/>
      <c r="DYJ253" s="3"/>
      <c r="DYK253" s="3"/>
      <c r="DYL253" s="3"/>
      <c r="DYM253" s="3"/>
      <c r="DYN253" s="3"/>
      <c r="DYO253" s="3"/>
      <c r="DYP253" s="3"/>
      <c r="DYQ253" s="3"/>
      <c r="DYR253" s="3"/>
      <c r="DYS253" s="3"/>
      <c r="DYT253" s="3"/>
      <c r="DYU253" s="3"/>
      <c r="DYV253" s="3"/>
      <c r="DYW253" s="3"/>
      <c r="DYX253" s="3"/>
      <c r="DYY253" s="3"/>
      <c r="DYZ253" s="3"/>
      <c r="DZA253" s="3"/>
      <c r="DZB253" s="3"/>
      <c r="DZC253" s="3"/>
      <c r="DZD253" s="3"/>
      <c r="DZE253" s="3"/>
      <c r="DZF253" s="3"/>
      <c r="DZG253" s="3"/>
      <c r="DZH253" s="3"/>
      <c r="DZI253" s="3"/>
      <c r="DZJ253" s="3"/>
      <c r="DZK253" s="3"/>
      <c r="DZL253" s="3"/>
      <c r="DZM253" s="3"/>
      <c r="DZN253" s="3"/>
      <c r="DZO253" s="3"/>
      <c r="DZP253" s="3"/>
      <c r="DZQ253" s="3"/>
      <c r="DZR253" s="3"/>
      <c r="DZS253" s="3"/>
      <c r="DZT253" s="3"/>
      <c r="DZU253" s="3"/>
      <c r="DZV253" s="3"/>
      <c r="DZW253" s="3"/>
      <c r="DZX253" s="3"/>
      <c r="DZY253" s="3"/>
      <c r="DZZ253" s="3"/>
      <c r="EAA253" s="3"/>
      <c r="EAB253" s="3"/>
      <c r="EAC253" s="3"/>
      <c r="EAD253" s="3"/>
      <c r="EAE253" s="3"/>
      <c r="EAF253" s="3"/>
      <c r="EAG253" s="3"/>
      <c r="EAH253" s="3"/>
      <c r="EAI253" s="3"/>
      <c r="EAJ253" s="3"/>
      <c r="EAK253" s="3"/>
      <c r="EAL253" s="3"/>
      <c r="EAM253" s="3"/>
      <c r="EAN253" s="3"/>
      <c r="EAO253" s="3"/>
      <c r="EAP253" s="3"/>
      <c r="EAQ253" s="3"/>
      <c r="EAR253" s="3"/>
      <c r="EAS253" s="3"/>
      <c r="EAT253" s="3"/>
      <c r="EAU253" s="3"/>
      <c r="EAV253" s="3"/>
      <c r="EAW253" s="3"/>
      <c r="EAX253" s="3"/>
      <c r="EAY253" s="3"/>
      <c r="EAZ253" s="3"/>
      <c r="EBA253" s="3"/>
      <c r="EBB253" s="3"/>
      <c r="EBC253" s="3"/>
      <c r="EBD253" s="3"/>
      <c r="EBE253" s="3"/>
      <c r="EBF253" s="3"/>
      <c r="EBG253" s="3"/>
      <c r="EBH253" s="3"/>
      <c r="EBI253" s="3"/>
      <c r="EBJ253" s="3"/>
      <c r="EBK253" s="3"/>
      <c r="EBL253" s="3"/>
      <c r="EBM253" s="3"/>
      <c r="EBN253" s="3"/>
      <c r="EBO253" s="3"/>
      <c r="EBP253" s="3"/>
      <c r="EBQ253" s="3"/>
      <c r="EBR253" s="3"/>
      <c r="EBS253" s="3"/>
      <c r="EBT253" s="3"/>
      <c r="EBU253" s="3"/>
      <c r="EBV253" s="3"/>
      <c r="EBW253" s="3"/>
      <c r="EBX253" s="3"/>
      <c r="EBY253" s="3"/>
      <c r="EBZ253" s="3"/>
      <c r="ECA253" s="3"/>
      <c r="ECB253" s="3"/>
      <c r="ECC253" s="3"/>
      <c r="ECD253" s="3"/>
      <c r="ECE253" s="3"/>
      <c r="ECF253" s="3"/>
      <c r="ECG253" s="3"/>
      <c r="ECH253" s="3"/>
      <c r="ECI253" s="3"/>
      <c r="ECJ253" s="3"/>
      <c r="ECK253" s="3"/>
      <c r="ECL253" s="3"/>
      <c r="ECM253" s="3"/>
      <c r="ECN253" s="3"/>
      <c r="ECO253" s="3"/>
      <c r="ECP253" s="3"/>
      <c r="ECQ253" s="3"/>
      <c r="ECR253" s="3"/>
      <c r="ECS253" s="3"/>
      <c r="ECT253" s="3"/>
      <c r="ECU253" s="3"/>
      <c r="ECV253" s="3"/>
      <c r="ECW253" s="3"/>
      <c r="ECX253" s="3"/>
      <c r="ECY253" s="3"/>
      <c r="ECZ253" s="3"/>
      <c r="EDA253" s="3"/>
      <c r="EDB253" s="3"/>
      <c r="EDC253" s="3"/>
      <c r="EDD253" s="3"/>
      <c r="EDE253" s="3"/>
      <c r="EDF253" s="3"/>
      <c r="EDG253" s="3"/>
      <c r="EDH253" s="3"/>
      <c r="EDI253" s="3"/>
      <c r="EDJ253" s="3"/>
      <c r="EDK253" s="3"/>
      <c r="EDL253" s="3"/>
      <c r="EDM253" s="3"/>
      <c r="EDN253" s="3"/>
      <c r="EDO253" s="3"/>
      <c r="EDP253" s="3"/>
      <c r="EDQ253" s="3"/>
      <c r="EDR253" s="3"/>
      <c r="EDS253" s="3"/>
      <c r="EDT253" s="3"/>
      <c r="EDU253" s="3"/>
      <c r="EDV253" s="3"/>
      <c r="EDW253" s="3"/>
      <c r="EDX253" s="3"/>
      <c r="EDY253" s="3"/>
      <c r="EDZ253" s="3"/>
      <c r="EEA253" s="3"/>
      <c r="EEB253" s="3"/>
      <c r="EEC253" s="3"/>
      <c r="EED253" s="3"/>
      <c r="EEE253" s="3"/>
      <c r="EEF253" s="3"/>
      <c r="EEG253" s="3"/>
      <c r="EEH253" s="3"/>
      <c r="EEI253" s="3"/>
      <c r="EEJ253" s="3"/>
      <c r="EEK253" s="3"/>
      <c r="EEL253" s="3"/>
      <c r="EEM253" s="3"/>
      <c r="EEN253" s="3"/>
      <c r="EEO253" s="3"/>
      <c r="EEP253" s="3"/>
      <c r="EEQ253" s="3"/>
      <c r="EER253" s="3"/>
      <c r="EES253" s="3"/>
      <c r="EET253" s="3"/>
      <c r="EEU253" s="3"/>
      <c r="EEV253" s="3"/>
      <c r="EEW253" s="3"/>
      <c r="EEX253" s="3"/>
      <c r="EEY253" s="3"/>
      <c r="EEZ253" s="3"/>
      <c r="EFA253" s="3"/>
      <c r="EFB253" s="3"/>
      <c r="EFC253" s="3"/>
      <c r="EFD253" s="3"/>
      <c r="EFE253" s="3"/>
      <c r="EFF253" s="3"/>
      <c r="EFG253" s="3"/>
      <c r="EFH253" s="3"/>
      <c r="EFI253" s="3"/>
      <c r="EFJ253" s="3"/>
      <c r="EFK253" s="3"/>
      <c r="EFL253" s="3"/>
      <c r="EFM253" s="3"/>
      <c r="EFN253" s="3"/>
      <c r="EFO253" s="3"/>
      <c r="EFP253" s="3"/>
      <c r="EFQ253" s="3"/>
      <c r="EFR253" s="3"/>
      <c r="EFS253" s="3"/>
      <c r="EFT253" s="3"/>
      <c r="EFU253" s="3"/>
      <c r="EFV253" s="3"/>
      <c r="EFW253" s="3"/>
      <c r="EFX253" s="3"/>
      <c r="EFY253" s="3"/>
      <c r="EFZ253" s="3"/>
      <c r="EGA253" s="3"/>
      <c r="EGB253" s="3"/>
      <c r="EGC253" s="3"/>
      <c r="EGD253" s="3"/>
      <c r="EGE253" s="3"/>
      <c r="EGF253" s="3"/>
      <c r="EGG253" s="3"/>
      <c r="EGH253" s="3"/>
      <c r="EGI253" s="3"/>
      <c r="EGJ253" s="3"/>
      <c r="EGK253" s="3"/>
      <c r="EGL253" s="3"/>
      <c r="EGM253" s="3"/>
      <c r="EGN253" s="3"/>
      <c r="EGO253" s="3"/>
      <c r="EGP253" s="3"/>
      <c r="EGQ253" s="3"/>
      <c r="EGR253" s="3"/>
      <c r="EGS253" s="3"/>
      <c r="EGT253" s="3"/>
      <c r="EGU253" s="3"/>
      <c r="EGV253" s="3"/>
      <c r="EGW253" s="3"/>
      <c r="EGX253" s="3"/>
      <c r="EGY253" s="3"/>
      <c r="EGZ253" s="3"/>
      <c r="EHA253" s="3"/>
      <c r="EHB253" s="3"/>
      <c r="EHC253" s="3"/>
      <c r="EHD253" s="3"/>
      <c r="EHE253" s="3"/>
      <c r="EHF253" s="3"/>
      <c r="EHG253" s="3"/>
      <c r="EHH253" s="3"/>
      <c r="EHI253" s="3"/>
      <c r="EHJ253" s="3"/>
      <c r="EHK253" s="3"/>
      <c r="EHL253" s="3"/>
      <c r="EHM253" s="3"/>
      <c r="EHN253" s="3"/>
      <c r="EHO253" s="3"/>
      <c r="EHP253" s="3"/>
      <c r="EHQ253" s="3"/>
      <c r="EHR253" s="3"/>
      <c r="EHS253" s="3"/>
      <c r="EHT253" s="3"/>
      <c r="EHU253" s="3"/>
      <c r="EHV253" s="3"/>
      <c r="EHW253" s="3"/>
      <c r="EHX253" s="3"/>
      <c r="EHY253" s="3"/>
      <c r="EHZ253" s="3"/>
      <c r="EIA253" s="3"/>
      <c r="EIB253" s="3"/>
      <c r="EIC253" s="3"/>
      <c r="EID253" s="3"/>
      <c r="EIE253" s="3"/>
      <c r="EIF253" s="3"/>
      <c r="EIG253" s="3"/>
      <c r="EIH253" s="3"/>
      <c r="EII253" s="3"/>
      <c r="EIJ253" s="3"/>
      <c r="EIK253" s="3"/>
      <c r="EIL253" s="3"/>
      <c r="EIM253" s="3"/>
      <c r="EIN253" s="3"/>
      <c r="EIO253" s="3"/>
      <c r="EIP253" s="3"/>
      <c r="EIQ253" s="3"/>
      <c r="EIR253" s="3"/>
      <c r="EIS253" s="3"/>
      <c r="EIT253" s="3"/>
      <c r="EIU253" s="3"/>
      <c r="EIV253" s="3"/>
      <c r="EIW253" s="3"/>
      <c r="EIX253" s="3"/>
      <c r="EIY253" s="3"/>
      <c r="EIZ253" s="3"/>
      <c r="EJA253" s="3"/>
      <c r="EJB253" s="3"/>
      <c r="EJC253" s="3"/>
      <c r="EJD253" s="3"/>
      <c r="EJE253" s="3"/>
      <c r="EJF253" s="3"/>
      <c r="EJG253" s="3"/>
      <c r="EJH253" s="3"/>
      <c r="EJI253" s="3"/>
      <c r="EJJ253" s="3"/>
      <c r="EJK253" s="3"/>
      <c r="EJL253" s="3"/>
      <c r="EJM253" s="3"/>
      <c r="EJN253" s="3"/>
      <c r="EJO253" s="3"/>
      <c r="EJP253" s="3"/>
      <c r="EJQ253" s="3"/>
      <c r="EJR253" s="3"/>
      <c r="EJS253" s="3"/>
      <c r="EJT253" s="3"/>
      <c r="EJU253" s="3"/>
      <c r="EJV253" s="3"/>
      <c r="EJW253" s="3"/>
      <c r="EJX253" s="3"/>
      <c r="EJY253" s="3"/>
      <c r="EJZ253" s="3"/>
      <c r="EKA253" s="3"/>
      <c r="EKB253" s="3"/>
      <c r="EKC253" s="3"/>
      <c r="EKD253" s="3"/>
      <c r="EKE253" s="3"/>
      <c r="EKF253" s="3"/>
      <c r="EKG253" s="3"/>
      <c r="EKH253" s="3"/>
      <c r="EKI253" s="3"/>
      <c r="EKJ253" s="3"/>
      <c r="EKK253" s="3"/>
      <c r="EKL253" s="3"/>
      <c r="EKM253" s="3"/>
      <c r="EKN253" s="3"/>
      <c r="EKO253" s="3"/>
      <c r="EKP253" s="3"/>
      <c r="EKQ253" s="3"/>
      <c r="EKR253" s="3"/>
      <c r="EKS253" s="3"/>
      <c r="EKT253" s="3"/>
      <c r="EKU253" s="3"/>
      <c r="EKV253" s="3"/>
      <c r="EKW253" s="3"/>
      <c r="EKX253" s="3"/>
      <c r="EKY253" s="3"/>
      <c r="EKZ253" s="3"/>
      <c r="ELA253" s="3"/>
      <c r="ELB253" s="3"/>
      <c r="ELC253" s="3"/>
      <c r="ELD253" s="3"/>
      <c r="ELE253" s="3"/>
      <c r="ELF253" s="3"/>
      <c r="ELG253" s="3"/>
      <c r="ELH253" s="3"/>
      <c r="ELI253" s="3"/>
      <c r="ELJ253" s="3"/>
      <c r="ELK253" s="3"/>
      <c r="ELL253" s="3"/>
      <c r="ELM253" s="3"/>
      <c r="ELN253" s="3"/>
      <c r="ELO253" s="3"/>
      <c r="ELP253" s="3"/>
      <c r="ELQ253" s="3"/>
      <c r="ELR253" s="3"/>
      <c r="ELS253" s="3"/>
      <c r="ELT253" s="3"/>
      <c r="ELU253" s="3"/>
      <c r="ELV253" s="3"/>
      <c r="ELW253" s="3"/>
      <c r="ELX253" s="3"/>
      <c r="ELY253" s="3"/>
      <c r="ELZ253" s="3"/>
      <c r="EMA253" s="3"/>
      <c r="EMB253" s="3"/>
      <c r="EMC253" s="3"/>
      <c r="EMD253" s="3"/>
      <c r="EME253" s="3"/>
      <c r="EMF253" s="3"/>
      <c r="EMG253" s="3"/>
      <c r="EMH253" s="3"/>
      <c r="EMI253" s="3"/>
      <c r="EMJ253" s="3"/>
      <c r="EMK253" s="3"/>
      <c r="EML253" s="3"/>
      <c r="EMM253" s="3"/>
      <c r="EMN253" s="3"/>
      <c r="EMO253" s="3"/>
      <c r="EMP253" s="3"/>
      <c r="EMQ253" s="3"/>
      <c r="EMR253" s="3"/>
      <c r="EMS253" s="3"/>
      <c r="EMT253" s="3"/>
      <c r="EMU253" s="3"/>
      <c r="EMV253" s="3"/>
      <c r="EMW253" s="3"/>
      <c r="EMX253" s="3"/>
      <c r="EMY253" s="3"/>
      <c r="EMZ253" s="3"/>
      <c r="ENA253" s="3"/>
      <c r="ENB253" s="3"/>
      <c r="ENC253" s="3"/>
      <c r="END253" s="3"/>
      <c r="ENE253" s="3"/>
      <c r="ENF253" s="3"/>
      <c r="ENG253" s="3"/>
      <c r="ENH253" s="3"/>
      <c r="ENI253" s="3"/>
      <c r="ENJ253" s="3"/>
      <c r="ENK253" s="3"/>
      <c r="ENL253" s="3"/>
      <c r="ENM253" s="3"/>
      <c r="ENN253" s="3"/>
      <c r="ENO253" s="3"/>
      <c r="ENP253" s="3"/>
      <c r="ENQ253" s="3"/>
      <c r="ENR253" s="3"/>
      <c r="ENS253" s="3"/>
      <c r="ENT253" s="3"/>
      <c r="ENU253" s="3"/>
      <c r="ENV253" s="3"/>
      <c r="ENW253" s="3"/>
      <c r="ENX253" s="3"/>
      <c r="ENY253" s="3"/>
      <c r="ENZ253" s="3"/>
      <c r="EOA253" s="3"/>
      <c r="EOB253" s="3"/>
      <c r="EOC253" s="3"/>
      <c r="EOD253" s="3"/>
      <c r="EOE253" s="3"/>
      <c r="EOF253" s="3"/>
      <c r="EOG253" s="3"/>
      <c r="EOH253" s="3"/>
      <c r="EOI253" s="3"/>
      <c r="EOJ253" s="3"/>
      <c r="EOK253" s="3"/>
      <c r="EOL253" s="3"/>
      <c r="EOM253" s="3"/>
      <c r="EON253" s="3"/>
      <c r="EOO253" s="3"/>
      <c r="EOP253" s="3"/>
      <c r="EOQ253" s="3"/>
      <c r="EOR253" s="3"/>
      <c r="EOS253" s="3"/>
      <c r="EOT253" s="3"/>
      <c r="EOU253" s="3"/>
      <c r="EOV253" s="3"/>
      <c r="EOW253" s="3"/>
      <c r="EOX253" s="3"/>
      <c r="EOY253" s="3"/>
      <c r="EOZ253" s="3"/>
      <c r="EPA253" s="3"/>
      <c r="EPB253" s="3"/>
      <c r="EPC253" s="3"/>
      <c r="EPD253" s="3"/>
      <c r="EPE253" s="3"/>
      <c r="EPF253" s="3"/>
      <c r="EPG253" s="3"/>
      <c r="EPH253" s="3"/>
      <c r="EPI253" s="3"/>
      <c r="EPJ253" s="3"/>
      <c r="EPK253" s="3"/>
      <c r="EPL253" s="3"/>
      <c r="EPM253" s="3"/>
      <c r="EPN253" s="3"/>
      <c r="EPO253" s="3"/>
      <c r="EPP253" s="3"/>
      <c r="EPQ253" s="3"/>
      <c r="EPR253" s="3"/>
      <c r="EPS253" s="3"/>
      <c r="EPT253" s="3"/>
      <c r="EPU253" s="3"/>
      <c r="EPV253" s="3"/>
      <c r="EPW253" s="3"/>
      <c r="EPX253" s="3"/>
      <c r="EPY253" s="3"/>
      <c r="EPZ253" s="3"/>
      <c r="EQA253" s="3"/>
      <c r="EQB253" s="3"/>
      <c r="EQC253" s="3"/>
      <c r="EQD253" s="3"/>
      <c r="EQE253" s="3"/>
      <c r="EQF253" s="3"/>
      <c r="EQG253" s="3"/>
      <c r="EQH253" s="3"/>
      <c r="EQI253" s="3"/>
      <c r="EQJ253" s="3"/>
      <c r="EQK253" s="3"/>
      <c r="EQL253" s="3"/>
      <c r="EQM253" s="3"/>
      <c r="EQN253" s="3"/>
      <c r="EQO253" s="3"/>
      <c r="EQP253" s="3"/>
      <c r="EQQ253" s="3"/>
      <c r="EQR253" s="3"/>
      <c r="EQS253" s="3"/>
      <c r="EQT253" s="3"/>
      <c r="EQU253" s="3"/>
      <c r="EQV253" s="3"/>
      <c r="EQW253" s="3"/>
      <c r="EQX253" s="3"/>
      <c r="EQY253" s="3"/>
      <c r="EQZ253" s="3"/>
      <c r="ERA253" s="3"/>
      <c r="ERB253" s="3"/>
      <c r="ERC253" s="3"/>
      <c r="ERD253" s="3"/>
      <c r="ERE253" s="3"/>
      <c r="ERF253" s="3"/>
      <c r="ERG253" s="3"/>
      <c r="ERH253" s="3"/>
      <c r="ERI253" s="3"/>
      <c r="ERJ253" s="3"/>
      <c r="ERK253" s="3"/>
      <c r="ERL253" s="3"/>
      <c r="ERM253" s="3"/>
      <c r="ERN253" s="3"/>
      <c r="ERO253" s="3"/>
      <c r="ERP253" s="3"/>
      <c r="ERQ253" s="3"/>
      <c r="ERR253" s="3"/>
      <c r="ERS253" s="3"/>
      <c r="ERT253" s="3"/>
      <c r="ERU253" s="3"/>
      <c r="ERV253" s="3"/>
      <c r="ERW253" s="3"/>
      <c r="ERX253" s="3"/>
      <c r="ERY253" s="3"/>
      <c r="ERZ253" s="3"/>
      <c r="ESA253" s="3"/>
      <c r="ESB253" s="3"/>
      <c r="ESC253" s="3"/>
      <c r="ESD253" s="3"/>
      <c r="ESE253" s="3"/>
      <c r="ESF253" s="3"/>
      <c r="ESG253" s="3"/>
      <c r="ESH253" s="3"/>
      <c r="ESI253" s="3"/>
      <c r="ESJ253" s="3"/>
      <c r="ESK253" s="3"/>
      <c r="ESL253" s="3"/>
      <c r="ESM253" s="3"/>
      <c r="ESN253" s="3"/>
      <c r="ESO253" s="3"/>
      <c r="ESP253" s="3"/>
      <c r="ESQ253" s="3"/>
      <c r="ESR253" s="3"/>
      <c r="ESS253" s="3"/>
      <c r="EST253" s="3"/>
      <c r="ESU253" s="3"/>
      <c r="ESV253" s="3"/>
      <c r="ESW253" s="3"/>
      <c r="ESX253" s="3"/>
      <c r="ESY253" s="3"/>
      <c r="ESZ253" s="3"/>
      <c r="ETA253" s="3"/>
      <c r="ETB253" s="3"/>
      <c r="ETC253" s="3"/>
      <c r="ETD253" s="3"/>
      <c r="ETE253" s="3"/>
      <c r="ETF253" s="3"/>
      <c r="ETG253" s="3"/>
      <c r="ETH253" s="3"/>
      <c r="ETI253" s="3"/>
      <c r="ETJ253" s="3"/>
      <c r="ETK253" s="3"/>
      <c r="ETL253" s="3"/>
      <c r="ETM253" s="3"/>
      <c r="ETN253" s="3"/>
      <c r="ETO253" s="3"/>
      <c r="ETP253" s="3"/>
      <c r="ETQ253" s="3"/>
      <c r="ETR253" s="3"/>
      <c r="ETS253" s="3"/>
      <c r="ETT253" s="3"/>
      <c r="ETU253" s="3"/>
      <c r="ETV253" s="3"/>
      <c r="ETW253" s="3"/>
      <c r="ETX253" s="3"/>
      <c r="ETY253" s="3"/>
      <c r="ETZ253" s="3"/>
      <c r="EUA253" s="3"/>
      <c r="EUB253" s="3"/>
      <c r="EUC253" s="3"/>
      <c r="EUD253" s="3"/>
      <c r="EUE253" s="3"/>
      <c r="EUF253" s="3"/>
      <c r="EUG253" s="3"/>
      <c r="EUH253" s="3"/>
      <c r="EUI253" s="3"/>
      <c r="EUJ253" s="3"/>
      <c r="EUK253" s="3"/>
      <c r="EUL253" s="3"/>
      <c r="EUM253" s="3"/>
      <c r="EUN253" s="3"/>
      <c r="EUO253" s="3"/>
      <c r="EUP253" s="3"/>
      <c r="EUQ253" s="3"/>
      <c r="EUR253" s="3"/>
      <c r="EUS253" s="3"/>
      <c r="EUT253" s="3"/>
      <c r="EUU253" s="3"/>
      <c r="EUV253" s="3"/>
      <c r="EUW253" s="3"/>
      <c r="EUX253" s="3"/>
      <c r="EUY253" s="3"/>
      <c r="EUZ253" s="3"/>
      <c r="EVA253" s="3"/>
      <c r="EVB253" s="3"/>
      <c r="EVC253" s="3"/>
      <c r="EVD253" s="3"/>
      <c r="EVE253" s="3"/>
      <c r="EVF253" s="3"/>
      <c r="EVG253" s="3"/>
      <c r="EVH253" s="3"/>
      <c r="EVI253" s="3"/>
      <c r="EVJ253" s="3"/>
      <c r="EVK253" s="3"/>
      <c r="EVL253" s="3"/>
      <c r="EVM253" s="3"/>
      <c r="EVN253" s="3"/>
      <c r="EVO253" s="3"/>
      <c r="EVP253" s="3"/>
      <c r="EVQ253" s="3"/>
      <c r="EVR253" s="3"/>
      <c r="EVS253" s="3"/>
      <c r="EVT253" s="3"/>
      <c r="EVU253" s="3"/>
      <c r="EVV253" s="3"/>
      <c r="EVW253" s="3"/>
      <c r="EVX253" s="3"/>
      <c r="EVY253" s="3"/>
      <c r="EVZ253" s="3"/>
      <c r="EWA253" s="3"/>
      <c r="EWB253" s="3"/>
      <c r="EWC253" s="3"/>
      <c r="EWD253" s="3"/>
      <c r="EWE253" s="3"/>
      <c r="EWF253" s="3"/>
      <c r="EWG253" s="3"/>
      <c r="EWH253" s="3"/>
      <c r="EWI253" s="3"/>
      <c r="EWJ253" s="3"/>
      <c r="EWK253" s="3"/>
      <c r="EWL253" s="3"/>
      <c r="EWM253" s="3"/>
      <c r="EWN253" s="3"/>
      <c r="EWO253" s="3"/>
      <c r="EWP253" s="3"/>
      <c r="EWQ253" s="3"/>
      <c r="EWR253" s="3"/>
      <c r="EWS253" s="3"/>
      <c r="EWT253" s="3"/>
      <c r="EWU253" s="3"/>
      <c r="EWV253" s="3"/>
      <c r="EWW253" s="3"/>
      <c r="EWX253" s="3"/>
      <c r="EWY253" s="3"/>
      <c r="EWZ253" s="3"/>
      <c r="EXA253" s="3"/>
      <c r="EXB253" s="3"/>
      <c r="EXC253" s="3"/>
      <c r="EXD253" s="3"/>
      <c r="EXE253" s="3"/>
      <c r="EXF253" s="3"/>
      <c r="EXG253" s="3"/>
      <c r="EXH253" s="3"/>
      <c r="EXI253" s="3"/>
      <c r="EXJ253" s="3"/>
      <c r="EXK253" s="3"/>
      <c r="EXL253" s="3"/>
      <c r="EXM253" s="3"/>
      <c r="EXN253" s="3"/>
      <c r="EXO253" s="3"/>
      <c r="EXP253" s="3"/>
      <c r="EXQ253" s="3"/>
      <c r="EXR253" s="3"/>
      <c r="EXS253" s="3"/>
      <c r="EXT253" s="3"/>
      <c r="EXU253" s="3"/>
      <c r="EXV253" s="3"/>
      <c r="EXW253" s="3"/>
      <c r="EXX253" s="3"/>
      <c r="EXY253" s="3"/>
      <c r="EXZ253" s="3"/>
      <c r="EYA253" s="3"/>
      <c r="EYB253" s="3"/>
      <c r="EYC253" s="3"/>
      <c r="EYD253" s="3"/>
      <c r="EYE253" s="3"/>
      <c r="EYF253" s="3"/>
      <c r="EYG253" s="3"/>
      <c r="EYH253" s="3"/>
      <c r="EYI253" s="3"/>
      <c r="EYJ253" s="3"/>
      <c r="EYK253" s="3"/>
      <c r="EYL253" s="3"/>
      <c r="EYM253" s="3"/>
      <c r="EYN253" s="3"/>
      <c r="EYO253" s="3"/>
      <c r="EYP253" s="3"/>
      <c r="EYQ253" s="3"/>
      <c r="EYR253" s="3"/>
      <c r="EYS253" s="3"/>
      <c r="EYT253" s="3"/>
      <c r="EYU253" s="3"/>
      <c r="EYV253" s="3"/>
      <c r="EYW253" s="3"/>
      <c r="EYX253" s="3"/>
      <c r="EYY253" s="3"/>
      <c r="EYZ253" s="3"/>
      <c r="EZA253" s="3"/>
      <c r="EZB253" s="3"/>
      <c r="EZC253" s="3"/>
      <c r="EZD253" s="3"/>
      <c r="EZE253" s="3"/>
      <c r="EZF253" s="3"/>
      <c r="EZG253" s="3"/>
      <c r="EZH253" s="3"/>
      <c r="EZI253" s="3"/>
      <c r="EZJ253" s="3"/>
      <c r="EZK253" s="3"/>
      <c r="EZL253" s="3"/>
      <c r="EZM253" s="3"/>
      <c r="EZN253" s="3"/>
      <c r="EZO253" s="3"/>
      <c r="EZP253" s="3"/>
      <c r="EZQ253" s="3"/>
      <c r="EZR253" s="3"/>
      <c r="EZS253" s="3"/>
      <c r="EZT253" s="3"/>
      <c r="EZU253" s="3"/>
      <c r="EZV253" s="3"/>
      <c r="EZW253" s="3"/>
      <c r="EZX253" s="3"/>
      <c r="EZY253" s="3"/>
      <c r="EZZ253" s="3"/>
      <c r="FAA253" s="3"/>
      <c r="FAB253" s="3"/>
      <c r="FAC253" s="3"/>
      <c r="FAD253" s="3"/>
      <c r="FAE253" s="3"/>
      <c r="FAF253" s="3"/>
      <c r="FAG253" s="3"/>
      <c r="FAH253" s="3"/>
      <c r="FAI253" s="3"/>
      <c r="FAJ253" s="3"/>
      <c r="FAK253" s="3"/>
      <c r="FAL253" s="3"/>
      <c r="FAM253" s="3"/>
      <c r="FAN253" s="3"/>
      <c r="FAO253" s="3"/>
      <c r="FAP253" s="3"/>
      <c r="FAQ253" s="3"/>
      <c r="FAR253" s="3"/>
      <c r="FAS253" s="3"/>
      <c r="FAT253" s="3"/>
      <c r="FAU253" s="3"/>
      <c r="FAV253" s="3"/>
      <c r="FAW253" s="3"/>
      <c r="FAX253" s="3"/>
      <c r="FAY253" s="3"/>
      <c r="FAZ253" s="3"/>
      <c r="FBA253" s="3"/>
      <c r="FBB253" s="3"/>
      <c r="FBC253" s="3"/>
      <c r="FBD253" s="3"/>
      <c r="FBE253" s="3"/>
      <c r="FBF253" s="3"/>
      <c r="FBG253" s="3"/>
      <c r="FBH253" s="3"/>
      <c r="FBI253" s="3"/>
      <c r="FBJ253" s="3"/>
      <c r="FBK253" s="3"/>
      <c r="FBL253" s="3"/>
      <c r="FBM253" s="3"/>
      <c r="FBN253" s="3"/>
      <c r="FBO253" s="3"/>
      <c r="FBP253" s="3"/>
      <c r="FBQ253" s="3"/>
      <c r="FBR253" s="3"/>
      <c r="FBS253" s="3"/>
      <c r="FBT253" s="3"/>
      <c r="FBU253" s="3"/>
      <c r="FBV253" s="3"/>
      <c r="FBW253" s="3"/>
      <c r="FBX253" s="3"/>
      <c r="FBY253" s="3"/>
      <c r="FBZ253" s="3"/>
      <c r="FCA253" s="3"/>
      <c r="FCB253" s="3"/>
      <c r="FCC253" s="3"/>
      <c r="FCD253" s="3"/>
      <c r="FCE253" s="3"/>
      <c r="FCF253" s="3"/>
      <c r="FCG253" s="3"/>
      <c r="FCH253" s="3"/>
      <c r="FCI253" s="3"/>
      <c r="FCJ253" s="3"/>
      <c r="FCK253" s="3"/>
      <c r="FCL253" s="3"/>
      <c r="FCM253" s="3"/>
      <c r="FCN253" s="3"/>
      <c r="FCO253" s="3"/>
      <c r="FCP253" s="3"/>
      <c r="FCQ253" s="3"/>
      <c r="FCR253" s="3"/>
      <c r="FCS253" s="3"/>
      <c r="FCT253" s="3"/>
      <c r="FCU253" s="3"/>
      <c r="FCV253" s="3"/>
      <c r="FCW253" s="3"/>
      <c r="FCX253" s="3"/>
      <c r="FCY253" s="3"/>
      <c r="FCZ253" s="3"/>
      <c r="FDA253" s="3"/>
      <c r="FDB253" s="3"/>
      <c r="FDC253" s="3"/>
      <c r="FDD253" s="3"/>
      <c r="FDE253" s="3"/>
      <c r="FDF253" s="3"/>
      <c r="FDG253" s="3"/>
      <c r="FDH253" s="3"/>
      <c r="FDI253" s="3"/>
      <c r="FDJ253" s="3"/>
      <c r="FDK253" s="3"/>
      <c r="FDL253" s="3"/>
      <c r="FDM253" s="3"/>
      <c r="FDN253" s="3"/>
      <c r="FDO253" s="3"/>
      <c r="FDP253" s="3"/>
      <c r="FDQ253" s="3"/>
      <c r="FDR253" s="3"/>
      <c r="FDS253" s="3"/>
      <c r="FDT253" s="3"/>
      <c r="FDU253" s="3"/>
      <c r="FDV253" s="3"/>
      <c r="FDW253" s="3"/>
      <c r="FDX253" s="3"/>
      <c r="FDY253" s="3"/>
      <c r="FDZ253" s="3"/>
      <c r="FEA253" s="3"/>
      <c r="FEB253" s="3"/>
      <c r="FEC253" s="3"/>
      <c r="FED253" s="3"/>
      <c r="FEE253" s="3"/>
      <c r="FEF253" s="3"/>
      <c r="FEG253" s="3"/>
      <c r="FEH253" s="3"/>
      <c r="FEI253" s="3"/>
      <c r="FEJ253" s="3"/>
      <c r="FEK253" s="3"/>
      <c r="FEL253" s="3"/>
      <c r="FEM253" s="3"/>
      <c r="FEN253" s="3"/>
      <c r="FEO253" s="3"/>
      <c r="FEP253" s="3"/>
      <c r="FEQ253" s="3"/>
      <c r="FER253" s="3"/>
      <c r="FES253" s="3"/>
      <c r="FET253" s="3"/>
      <c r="FEU253" s="3"/>
      <c r="FEV253" s="3"/>
      <c r="FEW253" s="3"/>
      <c r="FEX253" s="3"/>
      <c r="FEY253" s="3"/>
      <c r="FEZ253" s="3"/>
      <c r="FFA253" s="3"/>
      <c r="FFB253" s="3"/>
      <c r="FFC253" s="3"/>
      <c r="FFD253" s="3"/>
      <c r="FFE253" s="3"/>
      <c r="FFF253" s="3"/>
      <c r="FFG253" s="3"/>
      <c r="FFH253" s="3"/>
      <c r="FFI253" s="3"/>
      <c r="FFJ253" s="3"/>
      <c r="FFK253" s="3"/>
      <c r="FFL253" s="3"/>
      <c r="FFM253" s="3"/>
      <c r="FFN253" s="3"/>
      <c r="FFO253" s="3"/>
      <c r="FFP253" s="3"/>
      <c r="FFQ253" s="3"/>
      <c r="FFR253" s="3"/>
      <c r="FFS253" s="3"/>
      <c r="FFT253" s="3"/>
      <c r="FFU253" s="3"/>
      <c r="FFV253" s="3"/>
      <c r="FFW253" s="3"/>
      <c r="FFX253" s="3"/>
      <c r="FFY253" s="3"/>
      <c r="FFZ253" s="3"/>
      <c r="FGA253" s="3"/>
      <c r="FGB253" s="3"/>
      <c r="FGC253" s="3"/>
      <c r="FGD253" s="3"/>
      <c r="FGE253" s="3"/>
      <c r="FGF253" s="3"/>
      <c r="FGG253" s="3"/>
      <c r="FGH253" s="3"/>
      <c r="FGI253" s="3"/>
      <c r="FGJ253" s="3"/>
      <c r="FGK253" s="3"/>
      <c r="FGL253" s="3"/>
      <c r="FGM253" s="3"/>
      <c r="FGN253" s="3"/>
      <c r="FGO253" s="3"/>
      <c r="FGP253" s="3"/>
      <c r="FGQ253" s="3"/>
      <c r="FGR253" s="3"/>
      <c r="FGS253" s="3"/>
      <c r="FGT253" s="3"/>
      <c r="FGU253" s="3"/>
      <c r="FGV253" s="3"/>
      <c r="FGW253" s="3"/>
      <c r="FGX253" s="3"/>
      <c r="FGY253" s="3"/>
      <c r="FGZ253" s="3"/>
      <c r="FHA253" s="3"/>
      <c r="FHB253" s="3"/>
      <c r="FHC253" s="3"/>
      <c r="FHD253" s="3"/>
      <c r="FHE253" s="3"/>
      <c r="FHF253" s="3"/>
      <c r="FHG253" s="3"/>
      <c r="FHH253" s="3"/>
      <c r="FHI253" s="3"/>
      <c r="FHJ253" s="3"/>
      <c r="FHK253" s="3"/>
      <c r="FHL253" s="3"/>
      <c r="FHM253" s="3"/>
      <c r="FHN253" s="3"/>
      <c r="FHO253" s="3"/>
      <c r="FHP253" s="3"/>
      <c r="FHQ253" s="3"/>
      <c r="FHR253" s="3"/>
      <c r="FHS253" s="3"/>
      <c r="FHT253" s="3"/>
      <c r="FHU253" s="3"/>
      <c r="FHV253" s="3"/>
      <c r="FHW253" s="3"/>
      <c r="FHX253" s="3"/>
      <c r="FHY253" s="3"/>
      <c r="FHZ253" s="3"/>
      <c r="FIA253" s="3"/>
      <c r="FIB253" s="3"/>
      <c r="FIC253" s="3"/>
      <c r="FID253" s="3"/>
      <c r="FIE253" s="3"/>
      <c r="FIF253" s="3"/>
      <c r="FIG253" s="3"/>
      <c r="FIH253" s="3"/>
      <c r="FII253" s="3"/>
      <c r="FIJ253" s="3"/>
      <c r="FIK253" s="3"/>
      <c r="FIL253" s="3"/>
      <c r="FIM253" s="3"/>
      <c r="FIN253" s="3"/>
      <c r="FIO253" s="3"/>
      <c r="FIP253" s="3"/>
      <c r="FIQ253" s="3"/>
      <c r="FIR253" s="3"/>
      <c r="FIS253" s="3"/>
      <c r="FIT253" s="3"/>
      <c r="FIU253" s="3"/>
      <c r="FIV253" s="3"/>
      <c r="FIW253" s="3"/>
      <c r="FIX253" s="3"/>
      <c r="FIY253" s="3"/>
      <c r="FIZ253" s="3"/>
      <c r="FJA253" s="3"/>
      <c r="FJB253" s="3"/>
      <c r="FJC253" s="3"/>
      <c r="FJD253" s="3"/>
      <c r="FJE253" s="3"/>
      <c r="FJF253" s="3"/>
      <c r="FJG253" s="3"/>
      <c r="FJH253" s="3"/>
      <c r="FJI253" s="3"/>
      <c r="FJJ253" s="3"/>
      <c r="FJK253" s="3"/>
      <c r="FJL253" s="3"/>
      <c r="FJM253" s="3"/>
      <c r="FJN253" s="3"/>
      <c r="FJO253" s="3"/>
      <c r="FJP253" s="3"/>
      <c r="FJQ253" s="3"/>
      <c r="FJR253" s="3"/>
      <c r="FJS253" s="3"/>
      <c r="FJT253" s="3"/>
      <c r="FJU253" s="3"/>
      <c r="FJV253" s="3"/>
      <c r="FJW253" s="3"/>
      <c r="FJX253" s="3"/>
      <c r="FJY253" s="3"/>
      <c r="FJZ253" s="3"/>
      <c r="FKA253" s="3"/>
      <c r="FKB253" s="3"/>
      <c r="FKC253" s="3"/>
      <c r="FKD253" s="3"/>
      <c r="FKE253" s="3"/>
      <c r="FKF253" s="3"/>
      <c r="FKG253" s="3"/>
      <c r="FKH253" s="3"/>
      <c r="FKI253" s="3"/>
      <c r="FKJ253" s="3"/>
      <c r="FKK253" s="3"/>
      <c r="FKL253" s="3"/>
      <c r="FKM253" s="3"/>
      <c r="FKN253" s="3"/>
      <c r="FKO253" s="3"/>
      <c r="FKP253" s="3"/>
      <c r="FKQ253" s="3"/>
      <c r="FKR253" s="3"/>
      <c r="FKS253" s="3"/>
      <c r="FKT253" s="3"/>
      <c r="FKU253" s="3"/>
      <c r="FKV253" s="3"/>
      <c r="FKW253" s="3"/>
      <c r="FKX253" s="3"/>
      <c r="FKY253" s="3"/>
      <c r="FKZ253" s="3"/>
      <c r="FLA253" s="3"/>
      <c r="FLB253" s="3"/>
      <c r="FLC253" s="3"/>
      <c r="FLD253" s="3"/>
      <c r="FLE253" s="3"/>
      <c r="FLF253" s="3"/>
      <c r="FLG253" s="3"/>
      <c r="FLH253" s="3"/>
      <c r="FLI253" s="3"/>
      <c r="FLJ253" s="3"/>
      <c r="FLK253" s="3"/>
      <c r="FLL253" s="3"/>
      <c r="FLM253" s="3"/>
      <c r="FLN253" s="3"/>
      <c r="FLO253" s="3"/>
      <c r="FLP253" s="3"/>
      <c r="FLQ253" s="3"/>
      <c r="FLR253" s="3"/>
      <c r="FLS253" s="3"/>
      <c r="FLT253" s="3"/>
      <c r="FLU253" s="3"/>
      <c r="FLV253" s="3"/>
      <c r="FLW253" s="3"/>
      <c r="FLX253" s="3"/>
      <c r="FLY253" s="3"/>
      <c r="FLZ253" s="3"/>
      <c r="FMA253" s="3"/>
      <c r="FMB253" s="3"/>
      <c r="FMC253" s="3"/>
      <c r="FMD253" s="3"/>
      <c r="FME253" s="3"/>
      <c r="FMF253" s="3"/>
      <c r="FMG253" s="3"/>
      <c r="FMH253" s="3"/>
      <c r="FMI253" s="3"/>
      <c r="FMJ253" s="3"/>
      <c r="FMK253" s="3"/>
      <c r="FML253" s="3"/>
      <c r="FMM253" s="3"/>
      <c r="FMN253" s="3"/>
      <c r="FMO253" s="3"/>
      <c r="FMP253" s="3"/>
      <c r="FMQ253" s="3"/>
      <c r="FMR253" s="3"/>
      <c r="FMS253" s="3"/>
      <c r="FMT253" s="3"/>
      <c r="FMU253" s="3"/>
      <c r="FMV253" s="3"/>
      <c r="FMW253" s="3"/>
      <c r="FMX253" s="3"/>
      <c r="FMY253" s="3"/>
      <c r="FMZ253" s="3"/>
      <c r="FNA253" s="3"/>
      <c r="FNB253" s="3"/>
      <c r="FNC253" s="3"/>
      <c r="FND253" s="3"/>
      <c r="FNE253" s="3"/>
      <c r="FNF253" s="3"/>
      <c r="FNG253" s="3"/>
      <c r="FNH253" s="3"/>
      <c r="FNI253" s="3"/>
      <c r="FNJ253" s="3"/>
      <c r="FNK253" s="3"/>
      <c r="FNL253" s="3"/>
      <c r="FNM253" s="3"/>
      <c r="FNN253" s="3"/>
      <c r="FNO253" s="3"/>
      <c r="FNP253" s="3"/>
      <c r="FNQ253" s="3"/>
      <c r="FNR253" s="3"/>
      <c r="FNS253" s="3"/>
      <c r="FNT253" s="3"/>
      <c r="FNU253" s="3"/>
      <c r="FNV253" s="3"/>
      <c r="FNW253" s="3"/>
      <c r="FNX253" s="3"/>
      <c r="FNY253" s="3"/>
      <c r="FNZ253" s="3"/>
      <c r="FOA253" s="3"/>
      <c r="FOB253" s="3"/>
      <c r="FOC253" s="3"/>
      <c r="FOD253" s="3"/>
      <c r="FOE253" s="3"/>
      <c r="FOF253" s="3"/>
      <c r="FOG253" s="3"/>
      <c r="FOH253" s="3"/>
      <c r="FOI253" s="3"/>
      <c r="FOJ253" s="3"/>
      <c r="FOK253" s="3"/>
      <c r="FOL253" s="3"/>
      <c r="FOM253" s="3"/>
      <c r="FON253" s="3"/>
      <c r="FOO253" s="3"/>
      <c r="FOP253" s="3"/>
      <c r="FOQ253" s="3"/>
      <c r="FOR253" s="3"/>
      <c r="FOS253" s="3"/>
      <c r="FOT253" s="3"/>
      <c r="FOU253" s="3"/>
      <c r="FOV253" s="3"/>
      <c r="FOW253" s="3"/>
      <c r="FOX253" s="3"/>
      <c r="FOY253" s="3"/>
      <c r="FOZ253" s="3"/>
      <c r="FPA253" s="3"/>
      <c r="FPB253" s="3"/>
      <c r="FPC253" s="3"/>
      <c r="FPD253" s="3"/>
      <c r="FPE253" s="3"/>
      <c r="FPF253" s="3"/>
      <c r="FPG253" s="3"/>
      <c r="FPH253" s="3"/>
      <c r="FPI253" s="3"/>
      <c r="FPJ253" s="3"/>
      <c r="FPK253" s="3"/>
      <c r="FPL253" s="3"/>
      <c r="FPM253" s="3"/>
      <c r="FPN253" s="3"/>
      <c r="FPO253" s="3"/>
      <c r="FPP253" s="3"/>
      <c r="FPQ253" s="3"/>
      <c r="FPR253" s="3"/>
      <c r="FPS253" s="3"/>
      <c r="FPT253" s="3"/>
      <c r="FPU253" s="3"/>
      <c r="FPV253" s="3"/>
      <c r="FPW253" s="3"/>
      <c r="FPX253" s="3"/>
      <c r="FPY253" s="3"/>
      <c r="FPZ253" s="3"/>
      <c r="FQA253" s="3"/>
      <c r="FQB253" s="3"/>
      <c r="FQC253" s="3"/>
      <c r="FQD253" s="3"/>
      <c r="FQE253" s="3"/>
      <c r="FQF253" s="3"/>
      <c r="FQG253" s="3"/>
      <c r="FQH253" s="3"/>
      <c r="FQI253" s="3"/>
      <c r="FQJ253" s="3"/>
      <c r="FQK253" s="3"/>
      <c r="FQL253" s="3"/>
      <c r="FQM253" s="3"/>
      <c r="FQN253" s="3"/>
      <c r="FQO253" s="3"/>
      <c r="FQP253" s="3"/>
      <c r="FQQ253" s="3"/>
      <c r="FQR253" s="3"/>
      <c r="FQS253" s="3"/>
      <c r="FQT253" s="3"/>
      <c r="FQU253" s="3"/>
      <c r="FQV253" s="3"/>
      <c r="FQW253" s="3"/>
      <c r="FQX253" s="3"/>
      <c r="FQY253" s="3"/>
      <c r="FQZ253" s="3"/>
      <c r="FRA253" s="3"/>
      <c r="FRB253" s="3"/>
      <c r="FRC253" s="3"/>
      <c r="FRD253" s="3"/>
      <c r="FRE253" s="3"/>
      <c r="FRF253" s="3"/>
      <c r="FRG253" s="3"/>
      <c r="FRH253" s="3"/>
      <c r="FRI253" s="3"/>
      <c r="FRJ253" s="3"/>
      <c r="FRK253" s="3"/>
      <c r="FRL253" s="3"/>
      <c r="FRM253" s="3"/>
      <c r="FRN253" s="3"/>
      <c r="FRO253" s="3"/>
      <c r="FRP253" s="3"/>
      <c r="FRQ253" s="3"/>
      <c r="FRR253" s="3"/>
      <c r="FRS253" s="3"/>
      <c r="FRT253" s="3"/>
      <c r="FRU253" s="3"/>
      <c r="FRV253" s="3"/>
      <c r="FRW253" s="3"/>
      <c r="FRX253" s="3"/>
      <c r="FRY253" s="3"/>
      <c r="FRZ253" s="3"/>
      <c r="FSA253" s="3"/>
      <c r="FSB253" s="3"/>
      <c r="FSC253" s="3"/>
      <c r="FSD253" s="3"/>
      <c r="FSE253" s="3"/>
      <c r="FSF253" s="3"/>
      <c r="FSG253" s="3"/>
      <c r="FSH253" s="3"/>
      <c r="FSI253" s="3"/>
      <c r="FSJ253" s="3"/>
      <c r="FSK253" s="3"/>
      <c r="FSL253" s="3"/>
      <c r="FSM253" s="3"/>
      <c r="FSN253" s="3"/>
      <c r="FSO253" s="3"/>
      <c r="FSP253" s="3"/>
      <c r="FSQ253" s="3"/>
      <c r="FSR253" s="3"/>
      <c r="FSS253" s="3"/>
      <c r="FST253" s="3"/>
      <c r="FSU253" s="3"/>
      <c r="FSV253" s="3"/>
      <c r="FSW253" s="3"/>
      <c r="FSX253" s="3"/>
      <c r="FSY253" s="3"/>
      <c r="FSZ253" s="3"/>
      <c r="FTA253" s="3"/>
      <c r="FTB253" s="3"/>
      <c r="FTC253" s="3"/>
      <c r="FTD253" s="3"/>
      <c r="FTE253" s="3"/>
      <c r="FTF253" s="3"/>
      <c r="FTG253" s="3"/>
      <c r="FTH253" s="3"/>
      <c r="FTI253" s="3"/>
      <c r="FTJ253" s="3"/>
      <c r="FTK253" s="3"/>
      <c r="FTL253" s="3"/>
      <c r="FTM253" s="3"/>
      <c r="FTN253" s="3"/>
      <c r="FTO253" s="3"/>
      <c r="FTP253" s="3"/>
      <c r="FTQ253" s="3"/>
      <c r="FTR253" s="3"/>
      <c r="FTS253" s="3"/>
      <c r="FTT253" s="3"/>
      <c r="FTU253" s="3"/>
      <c r="FTV253" s="3"/>
      <c r="FTW253" s="3"/>
      <c r="FTX253" s="3"/>
      <c r="FTY253" s="3"/>
      <c r="FTZ253" s="3"/>
      <c r="FUA253" s="3"/>
      <c r="FUB253" s="3"/>
      <c r="FUC253" s="3"/>
      <c r="FUD253" s="3"/>
      <c r="FUE253" s="3"/>
      <c r="FUF253" s="3"/>
      <c r="FUG253" s="3"/>
      <c r="FUH253" s="3"/>
      <c r="FUI253" s="3"/>
      <c r="FUJ253" s="3"/>
      <c r="FUK253" s="3"/>
      <c r="FUL253" s="3"/>
      <c r="FUM253" s="3"/>
      <c r="FUN253" s="3"/>
      <c r="FUO253" s="3"/>
      <c r="FUP253" s="3"/>
      <c r="FUQ253" s="3"/>
      <c r="FUR253" s="3"/>
      <c r="FUS253" s="3"/>
      <c r="FUT253" s="3"/>
      <c r="FUU253" s="3"/>
      <c r="FUV253" s="3"/>
      <c r="FUW253" s="3"/>
      <c r="FUX253" s="3"/>
      <c r="FUY253" s="3"/>
      <c r="FUZ253" s="3"/>
      <c r="FVA253" s="3"/>
      <c r="FVB253" s="3"/>
      <c r="FVC253" s="3"/>
      <c r="FVD253" s="3"/>
      <c r="FVE253" s="3"/>
      <c r="FVF253" s="3"/>
      <c r="FVG253" s="3"/>
      <c r="FVH253" s="3"/>
      <c r="FVI253" s="3"/>
      <c r="FVJ253" s="3"/>
      <c r="FVK253" s="3"/>
      <c r="FVL253" s="3"/>
      <c r="FVM253" s="3"/>
      <c r="FVN253" s="3"/>
      <c r="FVO253" s="3"/>
      <c r="FVP253" s="3"/>
      <c r="FVQ253" s="3"/>
      <c r="FVR253" s="3"/>
      <c r="FVS253" s="3"/>
      <c r="FVT253" s="3"/>
      <c r="FVU253" s="3"/>
      <c r="FVV253" s="3"/>
      <c r="FVW253" s="3"/>
      <c r="FVX253" s="3"/>
      <c r="FVY253" s="3"/>
      <c r="FVZ253" s="3"/>
      <c r="FWA253" s="3"/>
      <c r="FWB253" s="3"/>
      <c r="FWC253" s="3"/>
      <c r="FWD253" s="3"/>
      <c r="FWE253" s="3"/>
      <c r="FWF253" s="3"/>
      <c r="FWG253" s="3"/>
      <c r="FWH253" s="3"/>
      <c r="FWI253" s="3"/>
      <c r="FWJ253" s="3"/>
      <c r="FWK253" s="3"/>
      <c r="FWL253" s="3"/>
      <c r="FWM253" s="3"/>
      <c r="FWN253" s="3"/>
      <c r="FWO253" s="3"/>
      <c r="FWP253" s="3"/>
      <c r="FWQ253" s="3"/>
      <c r="FWR253" s="3"/>
      <c r="FWS253" s="3"/>
      <c r="FWT253" s="3"/>
      <c r="FWU253" s="3"/>
      <c r="FWV253" s="3"/>
      <c r="FWW253" s="3"/>
      <c r="FWX253" s="3"/>
      <c r="FWY253" s="3"/>
      <c r="FWZ253" s="3"/>
      <c r="FXA253" s="3"/>
      <c r="FXB253" s="3"/>
      <c r="FXC253" s="3"/>
      <c r="FXD253" s="3"/>
      <c r="FXE253" s="3"/>
      <c r="FXF253" s="3"/>
      <c r="FXG253" s="3"/>
      <c r="FXH253" s="3"/>
      <c r="FXI253" s="3"/>
      <c r="FXJ253" s="3"/>
      <c r="FXK253" s="3"/>
      <c r="FXL253" s="3"/>
      <c r="FXM253" s="3"/>
      <c r="FXN253" s="3"/>
      <c r="FXO253" s="3"/>
      <c r="FXP253" s="3"/>
      <c r="FXQ253" s="3"/>
      <c r="FXR253" s="3"/>
      <c r="FXS253" s="3"/>
      <c r="FXT253" s="3"/>
      <c r="FXU253" s="3"/>
      <c r="FXV253" s="3"/>
      <c r="FXW253" s="3"/>
      <c r="FXX253" s="3"/>
      <c r="FXY253" s="3"/>
      <c r="FXZ253" s="3"/>
      <c r="FYA253" s="3"/>
      <c r="FYB253" s="3"/>
      <c r="FYC253" s="3"/>
      <c r="FYD253" s="3"/>
      <c r="FYE253" s="3"/>
      <c r="FYF253" s="3"/>
      <c r="FYG253" s="3"/>
      <c r="FYH253" s="3"/>
      <c r="FYI253" s="3"/>
      <c r="FYJ253" s="3"/>
      <c r="FYK253" s="3"/>
      <c r="FYL253" s="3"/>
      <c r="FYM253" s="3"/>
      <c r="FYN253" s="3"/>
      <c r="FYO253" s="3"/>
      <c r="FYP253" s="3"/>
      <c r="FYQ253" s="3"/>
      <c r="FYR253" s="3"/>
      <c r="FYS253" s="3"/>
      <c r="FYT253" s="3"/>
      <c r="FYU253" s="3"/>
      <c r="FYV253" s="3"/>
      <c r="FYW253" s="3"/>
      <c r="FYX253" s="3"/>
      <c r="FYY253" s="3"/>
      <c r="FYZ253" s="3"/>
      <c r="FZA253" s="3"/>
      <c r="FZB253" s="3"/>
      <c r="FZC253" s="3"/>
      <c r="FZD253" s="3"/>
      <c r="FZE253" s="3"/>
      <c r="FZF253" s="3"/>
      <c r="FZG253" s="3"/>
      <c r="FZH253" s="3"/>
      <c r="FZI253" s="3"/>
      <c r="FZJ253" s="3"/>
      <c r="FZK253" s="3"/>
      <c r="FZL253" s="3"/>
      <c r="FZM253" s="3"/>
      <c r="FZN253" s="3"/>
      <c r="FZO253" s="3"/>
      <c r="FZP253" s="3"/>
      <c r="FZQ253" s="3"/>
      <c r="FZR253" s="3"/>
      <c r="FZS253" s="3"/>
      <c r="FZT253" s="3"/>
      <c r="FZU253" s="3"/>
      <c r="FZV253" s="3"/>
      <c r="FZW253" s="3"/>
      <c r="FZX253" s="3"/>
      <c r="FZY253" s="3"/>
      <c r="FZZ253" s="3"/>
      <c r="GAA253" s="3"/>
      <c r="GAB253" s="3"/>
      <c r="GAC253" s="3"/>
      <c r="GAD253" s="3"/>
      <c r="GAE253" s="3"/>
      <c r="GAF253" s="3"/>
      <c r="GAG253" s="3"/>
      <c r="GAH253" s="3"/>
      <c r="GAI253" s="3"/>
      <c r="GAJ253" s="3"/>
      <c r="GAK253" s="3"/>
      <c r="GAL253" s="3"/>
      <c r="GAM253" s="3"/>
      <c r="GAN253" s="3"/>
      <c r="GAO253" s="3"/>
      <c r="GAP253" s="3"/>
      <c r="GAQ253" s="3"/>
      <c r="GAR253" s="3"/>
      <c r="GAS253" s="3"/>
      <c r="GAT253" s="3"/>
      <c r="GAU253" s="3"/>
      <c r="GAV253" s="3"/>
      <c r="GAW253" s="3"/>
      <c r="GAX253" s="3"/>
      <c r="GAY253" s="3"/>
      <c r="GAZ253" s="3"/>
      <c r="GBA253" s="3"/>
      <c r="GBB253" s="3"/>
      <c r="GBC253" s="3"/>
      <c r="GBD253" s="3"/>
      <c r="GBE253" s="3"/>
      <c r="GBF253" s="3"/>
      <c r="GBG253" s="3"/>
      <c r="GBH253" s="3"/>
      <c r="GBI253" s="3"/>
      <c r="GBJ253" s="3"/>
      <c r="GBK253" s="3"/>
      <c r="GBL253" s="3"/>
      <c r="GBM253" s="3"/>
      <c r="GBN253" s="3"/>
      <c r="GBO253" s="3"/>
      <c r="GBP253" s="3"/>
      <c r="GBQ253" s="3"/>
      <c r="GBR253" s="3"/>
      <c r="GBS253" s="3"/>
      <c r="GBT253" s="3"/>
      <c r="GBU253" s="3"/>
      <c r="GBV253" s="3"/>
      <c r="GBW253" s="3"/>
      <c r="GBX253" s="3"/>
      <c r="GBY253" s="3"/>
      <c r="GBZ253" s="3"/>
      <c r="GCA253" s="3"/>
      <c r="GCB253" s="3"/>
      <c r="GCC253" s="3"/>
      <c r="GCD253" s="3"/>
      <c r="GCE253" s="3"/>
      <c r="GCF253" s="3"/>
      <c r="GCG253" s="3"/>
      <c r="GCH253" s="3"/>
      <c r="GCI253" s="3"/>
      <c r="GCJ253" s="3"/>
      <c r="GCK253" s="3"/>
      <c r="GCL253" s="3"/>
      <c r="GCM253" s="3"/>
      <c r="GCN253" s="3"/>
      <c r="GCO253" s="3"/>
      <c r="GCP253" s="3"/>
      <c r="GCQ253" s="3"/>
      <c r="GCR253" s="3"/>
      <c r="GCS253" s="3"/>
      <c r="GCT253" s="3"/>
      <c r="GCU253" s="3"/>
      <c r="GCV253" s="3"/>
      <c r="GCW253" s="3"/>
      <c r="GCX253" s="3"/>
      <c r="GCY253" s="3"/>
      <c r="GCZ253" s="3"/>
      <c r="GDA253" s="3"/>
      <c r="GDB253" s="3"/>
      <c r="GDC253" s="3"/>
      <c r="GDD253" s="3"/>
      <c r="GDE253" s="3"/>
      <c r="GDF253" s="3"/>
      <c r="GDG253" s="3"/>
      <c r="GDH253" s="3"/>
      <c r="GDI253" s="3"/>
      <c r="GDJ253" s="3"/>
      <c r="GDK253" s="3"/>
      <c r="GDL253" s="3"/>
      <c r="GDM253" s="3"/>
      <c r="GDN253" s="3"/>
      <c r="GDO253" s="3"/>
      <c r="GDP253" s="3"/>
      <c r="GDQ253" s="3"/>
      <c r="GDR253" s="3"/>
      <c r="GDS253" s="3"/>
      <c r="GDT253" s="3"/>
      <c r="GDU253" s="3"/>
      <c r="GDV253" s="3"/>
      <c r="GDW253" s="3"/>
      <c r="GDX253" s="3"/>
      <c r="GDY253" s="3"/>
      <c r="GDZ253" s="3"/>
      <c r="GEA253" s="3"/>
      <c r="GEB253" s="3"/>
      <c r="GEC253" s="3"/>
      <c r="GED253" s="3"/>
      <c r="GEE253" s="3"/>
      <c r="GEF253" s="3"/>
      <c r="GEG253" s="3"/>
      <c r="GEH253" s="3"/>
      <c r="GEI253" s="3"/>
      <c r="GEJ253" s="3"/>
      <c r="GEK253" s="3"/>
      <c r="GEL253" s="3"/>
      <c r="GEM253" s="3"/>
      <c r="GEN253" s="3"/>
      <c r="GEO253" s="3"/>
      <c r="GEP253" s="3"/>
      <c r="GEQ253" s="3"/>
      <c r="GER253" s="3"/>
      <c r="GES253" s="3"/>
      <c r="GET253" s="3"/>
      <c r="GEU253" s="3"/>
      <c r="GEV253" s="3"/>
      <c r="GEW253" s="3"/>
      <c r="GEX253" s="3"/>
      <c r="GEY253" s="3"/>
      <c r="GEZ253" s="3"/>
      <c r="GFA253" s="3"/>
      <c r="GFB253" s="3"/>
      <c r="GFC253" s="3"/>
      <c r="GFD253" s="3"/>
      <c r="GFE253" s="3"/>
      <c r="GFF253" s="3"/>
      <c r="GFG253" s="3"/>
      <c r="GFH253" s="3"/>
      <c r="GFI253" s="3"/>
      <c r="GFJ253" s="3"/>
      <c r="GFK253" s="3"/>
      <c r="GFL253" s="3"/>
      <c r="GFM253" s="3"/>
      <c r="GFN253" s="3"/>
      <c r="GFO253" s="3"/>
      <c r="GFP253" s="3"/>
      <c r="GFQ253" s="3"/>
      <c r="GFR253" s="3"/>
      <c r="GFS253" s="3"/>
      <c r="GFT253" s="3"/>
      <c r="GFU253" s="3"/>
      <c r="GFV253" s="3"/>
      <c r="GFW253" s="3"/>
      <c r="GFX253" s="3"/>
      <c r="GFY253" s="3"/>
      <c r="GFZ253" s="3"/>
      <c r="GGA253" s="3"/>
      <c r="GGB253" s="3"/>
      <c r="GGC253" s="3"/>
      <c r="GGD253" s="3"/>
      <c r="GGE253" s="3"/>
      <c r="GGF253" s="3"/>
      <c r="GGG253" s="3"/>
      <c r="GGH253" s="3"/>
      <c r="GGI253" s="3"/>
      <c r="GGJ253" s="3"/>
      <c r="GGK253" s="3"/>
      <c r="GGL253" s="3"/>
      <c r="GGM253" s="3"/>
      <c r="GGN253" s="3"/>
      <c r="GGO253" s="3"/>
      <c r="GGP253" s="3"/>
      <c r="GGQ253" s="3"/>
      <c r="GGR253" s="3"/>
      <c r="GGS253" s="3"/>
      <c r="GGT253" s="3"/>
      <c r="GGU253" s="3"/>
      <c r="GGV253" s="3"/>
      <c r="GGW253" s="3"/>
      <c r="GGX253" s="3"/>
      <c r="GGY253" s="3"/>
      <c r="GGZ253" s="3"/>
      <c r="GHA253" s="3"/>
      <c r="GHB253" s="3"/>
      <c r="GHC253" s="3"/>
      <c r="GHD253" s="3"/>
      <c r="GHE253" s="3"/>
      <c r="GHF253" s="3"/>
      <c r="GHG253" s="3"/>
      <c r="GHH253" s="3"/>
      <c r="GHI253" s="3"/>
      <c r="GHJ253" s="3"/>
      <c r="GHK253" s="3"/>
      <c r="GHL253" s="3"/>
      <c r="GHM253" s="3"/>
      <c r="GHN253" s="3"/>
      <c r="GHO253" s="3"/>
      <c r="GHP253" s="3"/>
      <c r="GHQ253" s="3"/>
      <c r="GHR253" s="3"/>
      <c r="GHS253" s="3"/>
      <c r="GHT253" s="3"/>
      <c r="GHU253" s="3"/>
      <c r="GHV253" s="3"/>
      <c r="GHW253" s="3"/>
      <c r="GHX253" s="3"/>
      <c r="GHY253" s="3"/>
      <c r="GHZ253" s="3"/>
      <c r="GIA253" s="3"/>
      <c r="GIB253" s="3"/>
      <c r="GIC253" s="3"/>
      <c r="GID253" s="3"/>
      <c r="GIE253" s="3"/>
      <c r="GIF253" s="3"/>
      <c r="GIG253" s="3"/>
      <c r="GIH253" s="3"/>
      <c r="GII253" s="3"/>
      <c r="GIJ253" s="3"/>
      <c r="GIK253" s="3"/>
      <c r="GIL253" s="3"/>
      <c r="GIM253" s="3"/>
      <c r="GIN253" s="3"/>
      <c r="GIO253" s="3"/>
      <c r="GIP253" s="3"/>
      <c r="GIQ253" s="3"/>
      <c r="GIR253" s="3"/>
      <c r="GIS253" s="3"/>
      <c r="GIT253" s="3"/>
      <c r="GIU253" s="3"/>
      <c r="GIV253" s="3"/>
      <c r="GIW253" s="3"/>
      <c r="GIX253" s="3"/>
      <c r="GIY253" s="3"/>
      <c r="GIZ253" s="3"/>
      <c r="GJA253" s="3"/>
      <c r="GJB253" s="3"/>
      <c r="GJC253" s="3"/>
      <c r="GJD253" s="3"/>
      <c r="GJE253" s="3"/>
      <c r="GJF253" s="3"/>
      <c r="GJG253" s="3"/>
      <c r="GJH253" s="3"/>
      <c r="GJI253" s="3"/>
      <c r="GJJ253" s="3"/>
      <c r="GJK253" s="3"/>
      <c r="GJL253" s="3"/>
      <c r="GJM253" s="3"/>
      <c r="GJN253" s="3"/>
      <c r="GJO253" s="3"/>
      <c r="GJP253" s="3"/>
      <c r="GJQ253" s="3"/>
      <c r="GJR253" s="3"/>
      <c r="GJS253" s="3"/>
      <c r="GJT253" s="3"/>
      <c r="GJU253" s="3"/>
      <c r="GJV253" s="3"/>
      <c r="GJW253" s="3"/>
      <c r="GJX253" s="3"/>
      <c r="GJY253" s="3"/>
      <c r="GJZ253" s="3"/>
      <c r="GKA253" s="3"/>
      <c r="GKB253" s="3"/>
      <c r="GKC253" s="3"/>
      <c r="GKD253" s="3"/>
      <c r="GKE253" s="3"/>
      <c r="GKF253" s="3"/>
      <c r="GKG253" s="3"/>
      <c r="GKH253" s="3"/>
      <c r="GKI253" s="3"/>
      <c r="GKJ253" s="3"/>
      <c r="GKK253" s="3"/>
      <c r="GKL253" s="3"/>
      <c r="GKM253" s="3"/>
      <c r="GKN253" s="3"/>
      <c r="GKO253" s="3"/>
      <c r="GKP253" s="3"/>
      <c r="GKQ253" s="3"/>
      <c r="GKR253" s="3"/>
      <c r="GKS253" s="3"/>
      <c r="GKT253" s="3"/>
      <c r="GKU253" s="3"/>
      <c r="GKV253" s="3"/>
      <c r="GKW253" s="3"/>
      <c r="GKX253" s="3"/>
      <c r="GKY253" s="3"/>
      <c r="GKZ253" s="3"/>
      <c r="GLA253" s="3"/>
      <c r="GLB253" s="3"/>
      <c r="GLC253" s="3"/>
      <c r="GLD253" s="3"/>
      <c r="GLE253" s="3"/>
      <c r="GLF253" s="3"/>
      <c r="GLG253" s="3"/>
      <c r="GLH253" s="3"/>
      <c r="GLI253" s="3"/>
      <c r="GLJ253" s="3"/>
      <c r="GLK253" s="3"/>
      <c r="GLL253" s="3"/>
      <c r="GLM253" s="3"/>
      <c r="GLN253" s="3"/>
      <c r="GLO253" s="3"/>
      <c r="GLP253" s="3"/>
      <c r="GLQ253" s="3"/>
      <c r="GLR253" s="3"/>
      <c r="GLS253" s="3"/>
      <c r="GLT253" s="3"/>
      <c r="GLU253" s="3"/>
      <c r="GLV253" s="3"/>
      <c r="GLW253" s="3"/>
      <c r="GLX253" s="3"/>
      <c r="GLY253" s="3"/>
      <c r="GLZ253" s="3"/>
      <c r="GMA253" s="3"/>
      <c r="GMB253" s="3"/>
      <c r="GMC253" s="3"/>
      <c r="GMD253" s="3"/>
      <c r="GME253" s="3"/>
      <c r="GMF253" s="3"/>
      <c r="GMG253" s="3"/>
      <c r="GMH253" s="3"/>
      <c r="GMI253" s="3"/>
      <c r="GMJ253" s="3"/>
      <c r="GMK253" s="3"/>
      <c r="GML253" s="3"/>
      <c r="GMM253" s="3"/>
      <c r="GMN253" s="3"/>
      <c r="GMO253" s="3"/>
      <c r="GMP253" s="3"/>
      <c r="GMQ253" s="3"/>
      <c r="GMR253" s="3"/>
      <c r="GMS253" s="3"/>
      <c r="GMT253" s="3"/>
      <c r="GMU253" s="3"/>
      <c r="GMV253" s="3"/>
      <c r="GMW253" s="3"/>
      <c r="GMX253" s="3"/>
      <c r="GMY253" s="3"/>
      <c r="GMZ253" s="3"/>
      <c r="GNA253" s="3"/>
      <c r="GNB253" s="3"/>
      <c r="GNC253" s="3"/>
      <c r="GND253" s="3"/>
      <c r="GNE253" s="3"/>
      <c r="GNF253" s="3"/>
      <c r="GNG253" s="3"/>
      <c r="GNH253" s="3"/>
      <c r="GNI253" s="3"/>
      <c r="GNJ253" s="3"/>
      <c r="GNK253" s="3"/>
      <c r="GNL253" s="3"/>
      <c r="GNM253" s="3"/>
      <c r="GNN253" s="3"/>
      <c r="GNO253" s="3"/>
      <c r="GNP253" s="3"/>
      <c r="GNQ253" s="3"/>
      <c r="GNR253" s="3"/>
      <c r="GNS253" s="3"/>
      <c r="GNT253" s="3"/>
      <c r="GNU253" s="3"/>
      <c r="GNV253" s="3"/>
      <c r="GNW253" s="3"/>
      <c r="GNX253" s="3"/>
      <c r="GNY253" s="3"/>
      <c r="GNZ253" s="3"/>
      <c r="GOA253" s="3"/>
      <c r="GOB253" s="3"/>
      <c r="GOC253" s="3"/>
      <c r="GOD253" s="3"/>
      <c r="GOE253" s="3"/>
      <c r="GOF253" s="3"/>
      <c r="GOG253" s="3"/>
      <c r="GOH253" s="3"/>
      <c r="GOI253" s="3"/>
      <c r="GOJ253" s="3"/>
      <c r="GOK253" s="3"/>
      <c r="GOL253" s="3"/>
      <c r="GOM253" s="3"/>
      <c r="GON253" s="3"/>
      <c r="GOO253" s="3"/>
      <c r="GOP253" s="3"/>
      <c r="GOQ253" s="3"/>
      <c r="GOR253" s="3"/>
      <c r="GOS253" s="3"/>
      <c r="GOT253" s="3"/>
      <c r="GOU253" s="3"/>
      <c r="GOV253" s="3"/>
      <c r="GOW253" s="3"/>
      <c r="GOX253" s="3"/>
      <c r="GOY253" s="3"/>
      <c r="GOZ253" s="3"/>
      <c r="GPA253" s="3"/>
      <c r="GPB253" s="3"/>
      <c r="GPC253" s="3"/>
      <c r="GPD253" s="3"/>
      <c r="GPE253" s="3"/>
      <c r="GPF253" s="3"/>
      <c r="GPG253" s="3"/>
      <c r="GPH253" s="3"/>
      <c r="GPI253" s="3"/>
      <c r="GPJ253" s="3"/>
      <c r="GPK253" s="3"/>
      <c r="GPL253" s="3"/>
      <c r="GPM253" s="3"/>
      <c r="GPN253" s="3"/>
      <c r="GPO253" s="3"/>
      <c r="GPP253" s="3"/>
      <c r="GPQ253" s="3"/>
      <c r="GPR253" s="3"/>
      <c r="GPS253" s="3"/>
      <c r="GPT253" s="3"/>
      <c r="GPU253" s="3"/>
      <c r="GPV253" s="3"/>
      <c r="GPW253" s="3"/>
      <c r="GPX253" s="3"/>
      <c r="GPY253" s="3"/>
      <c r="GPZ253" s="3"/>
      <c r="GQA253" s="3"/>
      <c r="GQB253" s="3"/>
      <c r="GQC253" s="3"/>
      <c r="GQD253" s="3"/>
      <c r="GQE253" s="3"/>
      <c r="GQF253" s="3"/>
      <c r="GQG253" s="3"/>
      <c r="GQH253" s="3"/>
      <c r="GQI253" s="3"/>
      <c r="GQJ253" s="3"/>
      <c r="GQK253" s="3"/>
      <c r="GQL253" s="3"/>
      <c r="GQM253" s="3"/>
      <c r="GQN253" s="3"/>
      <c r="GQO253" s="3"/>
      <c r="GQP253" s="3"/>
      <c r="GQQ253" s="3"/>
      <c r="GQR253" s="3"/>
      <c r="GQS253" s="3"/>
      <c r="GQT253" s="3"/>
      <c r="GQU253" s="3"/>
      <c r="GQV253" s="3"/>
      <c r="GQW253" s="3"/>
      <c r="GQX253" s="3"/>
      <c r="GQY253" s="3"/>
      <c r="GQZ253" s="3"/>
      <c r="GRA253" s="3"/>
      <c r="GRB253" s="3"/>
      <c r="GRC253" s="3"/>
      <c r="GRD253" s="3"/>
      <c r="GRE253" s="3"/>
      <c r="GRF253" s="3"/>
      <c r="GRG253" s="3"/>
      <c r="GRH253" s="3"/>
      <c r="GRI253" s="3"/>
      <c r="GRJ253" s="3"/>
      <c r="GRK253" s="3"/>
      <c r="GRL253" s="3"/>
      <c r="GRM253" s="3"/>
      <c r="GRN253" s="3"/>
      <c r="GRO253" s="3"/>
      <c r="GRP253" s="3"/>
      <c r="GRQ253" s="3"/>
      <c r="GRR253" s="3"/>
      <c r="GRS253" s="3"/>
      <c r="GRT253" s="3"/>
      <c r="GRU253" s="3"/>
      <c r="GRV253" s="3"/>
      <c r="GRW253" s="3"/>
      <c r="GRX253" s="3"/>
      <c r="GRY253" s="3"/>
      <c r="GRZ253" s="3"/>
      <c r="GSA253" s="3"/>
      <c r="GSB253" s="3"/>
      <c r="GSC253" s="3"/>
      <c r="GSD253" s="3"/>
      <c r="GSE253" s="3"/>
      <c r="GSF253" s="3"/>
      <c r="GSG253" s="3"/>
      <c r="GSH253" s="3"/>
      <c r="GSI253" s="3"/>
      <c r="GSJ253" s="3"/>
      <c r="GSK253" s="3"/>
      <c r="GSL253" s="3"/>
      <c r="GSM253" s="3"/>
      <c r="GSN253" s="3"/>
      <c r="GSO253" s="3"/>
      <c r="GSP253" s="3"/>
      <c r="GSQ253" s="3"/>
      <c r="GSR253" s="3"/>
      <c r="GSS253" s="3"/>
      <c r="GST253" s="3"/>
      <c r="GSU253" s="3"/>
      <c r="GSV253" s="3"/>
      <c r="GSW253" s="3"/>
      <c r="GSX253" s="3"/>
      <c r="GSY253" s="3"/>
      <c r="GSZ253" s="3"/>
      <c r="GTA253" s="3"/>
      <c r="GTB253" s="3"/>
      <c r="GTC253" s="3"/>
      <c r="GTD253" s="3"/>
      <c r="GTE253" s="3"/>
      <c r="GTF253" s="3"/>
      <c r="GTG253" s="3"/>
      <c r="GTH253" s="3"/>
      <c r="GTI253" s="3"/>
      <c r="GTJ253" s="3"/>
      <c r="GTK253" s="3"/>
      <c r="GTL253" s="3"/>
      <c r="GTM253" s="3"/>
      <c r="GTN253" s="3"/>
      <c r="GTO253" s="3"/>
      <c r="GTP253" s="3"/>
      <c r="GTQ253" s="3"/>
      <c r="GTR253" s="3"/>
      <c r="GTS253" s="3"/>
      <c r="GTT253" s="3"/>
      <c r="GTU253" s="3"/>
      <c r="GTV253" s="3"/>
      <c r="GTW253" s="3"/>
      <c r="GTX253" s="3"/>
      <c r="GTY253" s="3"/>
      <c r="GTZ253" s="3"/>
      <c r="GUA253" s="3"/>
      <c r="GUB253" s="3"/>
      <c r="GUC253" s="3"/>
      <c r="GUD253" s="3"/>
      <c r="GUE253" s="3"/>
      <c r="GUF253" s="3"/>
      <c r="GUG253" s="3"/>
      <c r="GUH253" s="3"/>
      <c r="GUI253" s="3"/>
      <c r="GUJ253" s="3"/>
      <c r="GUK253" s="3"/>
      <c r="GUL253" s="3"/>
      <c r="GUM253" s="3"/>
      <c r="GUN253" s="3"/>
      <c r="GUO253" s="3"/>
      <c r="GUP253" s="3"/>
      <c r="GUQ253" s="3"/>
      <c r="GUR253" s="3"/>
      <c r="GUS253" s="3"/>
      <c r="GUT253" s="3"/>
      <c r="GUU253" s="3"/>
      <c r="GUV253" s="3"/>
      <c r="GUW253" s="3"/>
      <c r="GUX253" s="3"/>
      <c r="GUY253" s="3"/>
      <c r="GUZ253" s="3"/>
      <c r="GVA253" s="3"/>
      <c r="GVB253" s="3"/>
      <c r="GVC253" s="3"/>
      <c r="GVD253" s="3"/>
      <c r="GVE253" s="3"/>
      <c r="GVF253" s="3"/>
      <c r="GVG253" s="3"/>
      <c r="GVH253" s="3"/>
      <c r="GVI253" s="3"/>
      <c r="GVJ253" s="3"/>
      <c r="GVK253" s="3"/>
      <c r="GVL253" s="3"/>
      <c r="GVM253" s="3"/>
      <c r="GVN253" s="3"/>
      <c r="GVO253" s="3"/>
      <c r="GVP253" s="3"/>
      <c r="GVQ253" s="3"/>
      <c r="GVR253" s="3"/>
      <c r="GVS253" s="3"/>
      <c r="GVT253" s="3"/>
      <c r="GVU253" s="3"/>
      <c r="GVV253" s="3"/>
      <c r="GVW253" s="3"/>
      <c r="GVX253" s="3"/>
      <c r="GVY253" s="3"/>
      <c r="GVZ253" s="3"/>
      <c r="GWA253" s="3"/>
      <c r="GWB253" s="3"/>
      <c r="GWC253" s="3"/>
      <c r="GWD253" s="3"/>
      <c r="GWE253" s="3"/>
      <c r="GWF253" s="3"/>
      <c r="GWG253" s="3"/>
      <c r="GWH253" s="3"/>
      <c r="GWI253" s="3"/>
      <c r="GWJ253" s="3"/>
      <c r="GWK253" s="3"/>
      <c r="GWL253" s="3"/>
      <c r="GWM253" s="3"/>
      <c r="GWN253" s="3"/>
      <c r="GWO253" s="3"/>
      <c r="GWP253" s="3"/>
      <c r="GWQ253" s="3"/>
      <c r="GWR253" s="3"/>
      <c r="GWS253" s="3"/>
      <c r="GWT253" s="3"/>
      <c r="GWU253" s="3"/>
      <c r="GWV253" s="3"/>
      <c r="GWW253" s="3"/>
      <c r="GWX253" s="3"/>
      <c r="GWY253" s="3"/>
      <c r="GWZ253" s="3"/>
      <c r="GXA253" s="3"/>
      <c r="GXB253" s="3"/>
      <c r="GXC253" s="3"/>
      <c r="GXD253" s="3"/>
      <c r="GXE253" s="3"/>
      <c r="GXF253" s="3"/>
      <c r="GXG253" s="3"/>
      <c r="GXH253" s="3"/>
      <c r="GXI253" s="3"/>
      <c r="GXJ253" s="3"/>
      <c r="GXK253" s="3"/>
      <c r="GXL253" s="3"/>
      <c r="GXM253" s="3"/>
      <c r="GXN253" s="3"/>
      <c r="GXO253" s="3"/>
      <c r="GXP253" s="3"/>
      <c r="GXQ253" s="3"/>
      <c r="GXR253" s="3"/>
      <c r="GXS253" s="3"/>
      <c r="GXT253" s="3"/>
      <c r="GXU253" s="3"/>
      <c r="GXV253" s="3"/>
      <c r="GXW253" s="3"/>
      <c r="GXX253" s="3"/>
      <c r="GXY253" s="3"/>
      <c r="GXZ253" s="3"/>
      <c r="GYA253" s="3"/>
      <c r="GYB253" s="3"/>
      <c r="GYC253" s="3"/>
      <c r="GYD253" s="3"/>
      <c r="GYE253" s="3"/>
      <c r="GYF253" s="3"/>
      <c r="GYG253" s="3"/>
      <c r="GYH253" s="3"/>
      <c r="GYI253" s="3"/>
      <c r="GYJ253" s="3"/>
      <c r="GYK253" s="3"/>
      <c r="GYL253" s="3"/>
      <c r="GYM253" s="3"/>
      <c r="GYN253" s="3"/>
      <c r="GYO253" s="3"/>
      <c r="GYP253" s="3"/>
      <c r="GYQ253" s="3"/>
      <c r="GYR253" s="3"/>
      <c r="GYS253" s="3"/>
      <c r="GYT253" s="3"/>
      <c r="GYU253" s="3"/>
      <c r="GYV253" s="3"/>
      <c r="GYW253" s="3"/>
      <c r="GYX253" s="3"/>
      <c r="GYY253" s="3"/>
      <c r="GYZ253" s="3"/>
      <c r="GZA253" s="3"/>
      <c r="GZB253" s="3"/>
      <c r="GZC253" s="3"/>
      <c r="GZD253" s="3"/>
      <c r="GZE253" s="3"/>
      <c r="GZF253" s="3"/>
      <c r="GZG253" s="3"/>
      <c r="GZH253" s="3"/>
      <c r="GZI253" s="3"/>
      <c r="GZJ253" s="3"/>
      <c r="GZK253" s="3"/>
      <c r="GZL253" s="3"/>
      <c r="GZM253" s="3"/>
      <c r="GZN253" s="3"/>
      <c r="GZO253" s="3"/>
      <c r="GZP253" s="3"/>
      <c r="GZQ253" s="3"/>
      <c r="GZR253" s="3"/>
      <c r="GZS253" s="3"/>
      <c r="GZT253" s="3"/>
      <c r="GZU253" s="3"/>
      <c r="GZV253" s="3"/>
      <c r="GZW253" s="3"/>
      <c r="GZX253" s="3"/>
      <c r="GZY253" s="3"/>
      <c r="GZZ253" s="3"/>
      <c r="HAA253" s="3"/>
      <c r="HAB253" s="3"/>
      <c r="HAC253" s="3"/>
      <c r="HAD253" s="3"/>
      <c r="HAE253" s="3"/>
      <c r="HAF253" s="3"/>
      <c r="HAG253" s="3"/>
      <c r="HAH253" s="3"/>
      <c r="HAI253" s="3"/>
      <c r="HAJ253" s="3"/>
      <c r="HAK253" s="3"/>
      <c r="HAL253" s="3"/>
      <c r="HAM253" s="3"/>
      <c r="HAN253" s="3"/>
      <c r="HAO253" s="3"/>
      <c r="HAP253" s="3"/>
      <c r="HAQ253" s="3"/>
      <c r="HAR253" s="3"/>
      <c r="HAS253" s="3"/>
      <c r="HAT253" s="3"/>
      <c r="HAU253" s="3"/>
      <c r="HAV253" s="3"/>
      <c r="HAW253" s="3"/>
      <c r="HAX253" s="3"/>
      <c r="HAY253" s="3"/>
      <c r="HAZ253" s="3"/>
      <c r="HBA253" s="3"/>
      <c r="HBB253" s="3"/>
      <c r="HBC253" s="3"/>
      <c r="HBD253" s="3"/>
      <c r="HBE253" s="3"/>
      <c r="HBF253" s="3"/>
      <c r="HBG253" s="3"/>
      <c r="HBH253" s="3"/>
      <c r="HBI253" s="3"/>
      <c r="HBJ253" s="3"/>
      <c r="HBK253" s="3"/>
      <c r="HBL253" s="3"/>
      <c r="HBM253" s="3"/>
      <c r="HBN253" s="3"/>
      <c r="HBO253" s="3"/>
      <c r="HBP253" s="3"/>
      <c r="HBQ253" s="3"/>
      <c r="HBR253" s="3"/>
      <c r="HBS253" s="3"/>
      <c r="HBT253" s="3"/>
      <c r="HBU253" s="3"/>
      <c r="HBV253" s="3"/>
      <c r="HBW253" s="3"/>
      <c r="HBX253" s="3"/>
      <c r="HBY253" s="3"/>
      <c r="HBZ253" s="3"/>
      <c r="HCA253" s="3"/>
      <c r="HCB253" s="3"/>
      <c r="HCC253" s="3"/>
      <c r="HCD253" s="3"/>
      <c r="HCE253" s="3"/>
      <c r="HCF253" s="3"/>
      <c r="HCG253" s="3"/>
      <c r="HCH253" s="3"/>
      <c r="HCI253" s="3"/>
      <c r="HCJ253" s="3"/>
      <c r="HCK253" s="3"/>
      <c r="HCL253" s="3"/>
      <c r="HCM253" s="3"/>
      <c r="HCN253" s="3"/>
      <c r="HCO253" s="3"/>
      <c r="HCP253" s="3"/>
      <c r="HCQ253" s="3"/>
      <c r="HCR253" s="3"/>
      <c r="HCS253" s="3"/>
      <c r="HCT253" s="3"/>
      <c r="HCU253" s="3"/>
      <c r="HCV253" s="3"/>
      <c r="HCW253" s="3"/>
      <c r="HCX253" s="3"/>
      <c r="HCY253" s="3"/>
      <c r="HCZ253" s="3"/>
      <c r="HDA253" s="3"/>
      <c r="HDB253" s="3"/>
      <c r="HDC253" s="3"/>
      <c r="HDD253" s="3"/>
      <c r="HDE253" s="3"/>
      <c r="HDF253" s="3"/>
      <c r="HDG253" s="3"/>
      <c r="HDH253" s="3"/>
      <c r="HDI253" s="3"/>
      <c r="HDJ253" s="3"/>
      <c r="HDK253" s="3"/>
      <c r="HDL253" s="3"/>
      <c r="HDM253" s="3"/>
      <c r="HDN253" s="3"/>
      <c r="HDO253" s="3"/>
      <c r="HDP253" s="3"/>
      <c r="HDQ253" s="3"/>
      <c r="HDR253" s="3"/>
      <c r="HDS253" s="3"/>
      <c r="HDT253" s="3"/>
      <c r="HDU253" s="3"/>
      <c r="HDV253" s="3"/>
      <c r="HDW253" s="3"/>
      <c r="HDX253" s="3"/>
      <c r="HDY253" s="3"/>
      <c r="HDZ253" s="3"/>
      <c r="HEA253" s="3"/>
      <c r="HEB253" s="3"/>
      <c r="HEC253" s="3"/>
      <c r="HED253" s="3"/>
      <c r="HEE253" s="3"/>
      <c r="HEF253" s="3"/>
      <c r="HEG253" s="3"/>
      <c r="HEH253" s="3"/>
      <c r="HEI253" s="3"/>
      <c r="HEJ253" s="3"/>
      <c r="HEK253" s="3"/>
      <c r="HEL253" s="3"/>
      <c r="HEM253" s="3"/>
      <c r="HEN253" s="3"/>
      <c r="HEO253" s="3"/>
      <c r="HEP253" s="3"/>
      <c r="HEQ253" s="3"/>
      <c r="HER253" s="3"/>
      <c r="HES253" s="3"/>
      <c r="HET253" s="3"/>
      <c r="HEU253" s="3"/>
      <c r="HEV253" s="3"/>
      <c r="HEW253" s="3"/>
      <c r="HEX253" s="3"/>
      <c r="HEY253" s="3"/>
      <c r="HEZ253" s="3"/>
      <c r="HFA253" s="3"/>
      <c r="HFB253" s="3"/>
      <c r="HFC253" s="3"/>
      <c r="HFD253" s="3"/>
      <c r="HFE253" s="3"/>
      <c r="HFF253" s="3"/>
      <c r="HFG253" s="3"/>
      <c r="HFH253" s="3"/>
      <c r="HFI253" s="3"/>
      <c r="HFJ253" s="3"/>
      <c r="HFK253" s="3"/>
      <c r="HFL253" s="3"/>
      <c r="HFM253" s="3"/>
      <c r="HFN253" s="3"/>
      <c r="HFO253" s="3"/>
      <c r="HFP253" s="3"/>
      <c r="HFQ253" s="3"/>
      <c r="HFR253" s="3"/>
      <c r="HFS253" s="3"/>
      <c r="HFT253" s="3"/>
      <c r="HFU253" s="3"/>
      <c r="HFV253" s="3"/>
      <c r="HFW253" s="3"/>
      <c r="HFX253" s="3"/>
      <c r="HFY253" s="3"/>
      <c r="HFZ253" s="3"/>
      <c r="HGA253" s="3"/>
      <c r="HGB253" s="3"/>
      <c r="HGC253" s="3"/>
      <c r="HGD253" s="3"/>
      <c r="HGE253" s="3"/>
      <c r="HGF253" s="3"/>
      <c r="HGG253" s="3"/>
      <c r="HGH253" s="3"/>
      <c r="HGI253" s="3"/>
      <c r="HGJ253" s="3"/>
      <c r="HGK253" s="3"/>
      <c r="HGL253" s="3"/>
      <c r="HGM253" s="3"/>
      <c r="HGN253" s="3"/>
      <c r="HGO253" s="3"/>
      <c r="HGP253" s="3"/>
      <c r="HGQ253" s="3"/>
      <c r="HGR253" s="3"/>
      <c r="HGS253" s="3"/>
      <c r="HGT253" s="3"/>
      <c r="HGU253" s="3"/>
      <c r="HGV253" s="3"/>
      <c r="HGW253" s="3"/>
      <c r="HGX253" s="3"/>
      <c r="HGY253" s="3"/>
      <c r="HGZ253" s="3"/>
      <c r="HHA253" s="3"/>
      <c r="HHB253" s="3"/>
      <c r="HHC253" s="3"/>
      <c r="HHD253" s="3"/>
      <c r="HHE253" s="3"/>
      <c r="HHF253" s="3"/>
      <c r="HHG253" s="3"/>
      <c r="HHH253" s="3"/>
      <c r="HHI253" s="3"/>
      <c r="HHJ253" s="3"/>
      <c r="HHK253" s="3"/>
      <c r="HHL253" s="3"/>
      <c r="HHM253" s="3"/>
      <c r="HHN253" s="3"/>
      <c r="HHO253" s="3"/>
      <c r="HHP253" s="3"/>
      <c r="HHQ253" s="3"/>
      <c r="HHR253" s="3"/>
      <c r="HHS253" s="3"/>
      <c r="HHT253" s="3"/>
      <c r="HHU253" s="3"/>
      <c r="HHV253" s="3"/>
      <c r="HHW253" s="3"/>
      <c r="HHX253" s="3"/>
      <c r="HHY253" s="3"/>
      <c r="HHZ253" s="3"/>
      <c r="HIA253" s="3"/>
      <c r="HIB253" s="3"/>
      <c r="HIC253" s="3"/>
      <c r="HID253" s="3"/>
      <c r="HIE253" s="3"/>
      <c r="HIF253" s="3"/>
      <c r="HIG253" s="3"/>
      <c r="HIH253" s="3"/>
      <c r="HII253" s="3"/>
      <c r="HIJ253" s="3"/>
      <c r="HIK253" s="3"/>
      <c r="HIL253" s="3"/>
      <c r="HIM253" s="3"/>
      <c r="HIN253" s="3"/>
      <c r="HIO253" s="3"/>
      <c r="HIP253" s="3"/>
      <c r="HIQ253" s="3"/>
      <c r="HIR253" s="3"/>
      <c r="HIS253" s="3"/>
      <c r="HIT253" s="3"/>
      <c r="HIU253" s="3"/>
      <c r="HIV253" s="3"/>
      <c r="HIW253" s="3"/>
      <c r="HIX253" s="3"/>
      <c r="HIY253" s="3"/>
      <c r="HIZ253" s="3"/>
      <c r="HJA253" s="3"/>
      <c r="HJB253" s="3"/>
      <c r="HJC253" s="3"/>
      <c r="HJD253" s="3"/>
      <c r="HJE253" s="3"/>
      <c r="HJF253" s="3"/>
      <c r="HJG253" s="3"/>
      <c r="HJH253" s="3"/>
      <c r="HJI253" s="3"/>
      <c r="HJJ253" s="3"/>
      <c r="HJK253" s="3"/>
      <c r="HJL253" s="3"/>
      <c r="HJM253" s="3"/>
      <c r="HJN253" s="3"/>
      <c r="HJO253" s="3"/>
      <c r="HJP253" s="3"/>
      <c r="HJQ253" s="3"/>
      <c r="HJR253" s="3"/>
      <c r="HJS253" s="3"/>
      <c r="HJT253" s="3"/>
      <c r="HJU253" s="3"/>
      <c r="HJV253" s="3"/>
      <c r="HJW253" s="3"/>
      <c r="HJX253" s="3"/>
      <c r="HJY253" s="3"/>
      <c r="HJZ253" s="3"/>
      <c r="HKA253" s="3"/>
      <c r="HKB253" s="3"/>
      <c r="HKC253" s="3"/>
      <c r="HKD253" s="3"/>
      <c r="HKE253" s="3"/>
      <c r="HKF253" s="3"/>
      <c r="HKG253" s="3"/>
      <c r="HKH253" s="3"/>
      <c r="HKI253" s="3"/>
      <c r="HKJ253" s="3"/>
      <c r="HKK253" s="3"/>
      <c r="HKL253" s="3"/>
      <c r="HKM253" s="3"/>
      <c r="HKN253" s="3"/>
      <c r="HKO253" s="3"/>
      <c r="HKP253" s="3"/>
      <c r="HKQ253" s="3"/>
      <c r="HKR253" s="3"/>
      <c r="HKS253" s="3"/>
      <c r="HKT253" s="3"/>
      <c r="HKU253" s="3"/>
      <c r="HKV253" s="3"/>
      <c r="HKW253" s="3"/>
      <c r="HKX253" s="3"/>
      <c r="HKY253" s="3"/>
      <c r="HKZ253" s="3"/>
      <c r="HLA253" s="3"/>
      <c r="HLB253" s="3"/>
      <c r="HLC253" s="3"/>
      <c r="HLD253" s="3"/>
      <c r="HLE253" s="3"/>
      <c r="HLF253" s="3"/>
      <c r="HLG253" s="3"/>
      <c r="HLH253" s="3"/>
      <c r="HLI253" s="3"/>
      <c r="HLJ253" s="3"/>
      <c r="HLK253" s="3"/>
      <c r="HLL253" s="3"/>
      <c r="HLM253" s="3"/>
      <c r="HLN253" s="3"/>
      <c r="HLO253" s="3"/>
      <c r="HLP253" s="3"/>
      <c r="HLQ253" s="3"/>
      <c r="HLR253" s="3"/>
      <c r="HLS253" s="3"/>
      <c r="HLT253" s="3"/>
      <c r="HLU253" s="3"/>
      <c r="HLV253" s="3"/>
      <c r="HLW253" s="3"/>
      <c r="HLX253" s="3"/>
      <c r="HLY253" s="3"/>
      <c r="HLZ253" s="3"/>
      <c r="HMA253" s="3"/>
      <c r="HMB253" s="3"/>
      <c r="HMC253" s="3"/>
      <c r="HMD253" s="3"/>
      <c r="HME253" s="3"/>
      <c r="HMF253" s="3"/>
      <c r="HMG253" s="3"/>
      <c r="HMH253" s="3"/>
      <c r="HMI253" s="3"/>
      <c r="HMJ253" s="3"/>
      <c r="HMK253" s="3"/>
      <c r="HML253" s="3"/>
      <c r="HMM253" s="3"/>
      <c r="HMN253" s="3"/>
      <c r="HMO253" s="3"/>
      <c r="HMP253" s="3"/>
      <c r="HMQ253" s="3"/>
      <c r="HMR253" s="3"/>
      <c r="HMS253" s="3"/>
      <c r="HMT253" s="3"/>
      <c r="HMU253" s="3"/>
      <c r="HMV253" s="3"/>
      <c r="HMW253" s="3"/>
      <c r="HMX253" s="3"/>
      <c r="HMY253" s="3"/>
      <c r="HMZ253" s="3"/>
      <c r="HNA253" s="3"/>
      <c r="HNB253" s="3"/>
      <c r="HNC253" s="3"/>
      <c r="HND253" s="3"/>
      <c r="HNE253" s="3"/>
      <c r="HNF253" s="3"/>
      <c r="HNG253" s="3"/>
      <c r="HNH253" s="3"/>
      <c r="HNI253" s="3"/>
      <c r="HNJ253" s="3"/>
      <c r="HNK253" s="3"/>
      <c r="HNL253" s="3"/>
      <c r="HNM253" s="3"/>
      <c r="HNN253" s="3"/>
      <c r="HNO253" s="3"/>
      <c r="HNP253" s="3"/>
      <c r="HNQ253" s="3"/>
      <c r="HNR253" s="3"/>
      <c r="HNS253" s="3"/>
      <c r="HNT253" s="3"/>
      <c r="HNU253" s="3"/>
      <c r="HNV253" s="3"/>
      <c r="HNW253" s="3"/>
      <c r="HNX253" s="3"/>
      <c r="HNY253" s="3"/>
      <c r="HNZ253" s="3"/>
      <c r="HOA253" s="3"/>
      <c r="HOB253" s="3"/>
      <c r="HOC253" s="3"/>
      <c r="HOD253" s="3"/>
      <c r="HOE253" s="3"/>
      <c r="HOF253" s="3"/>
      <c r="HOG253" s="3"/>
      <c r="HOH253" s="3"/>
      <c r="HOI253" s="3"/>
      <c r="HOJ253" s="3"/>
      <c r="HOK253" s="3"/>
      <c r="HOL253" s="3"/>
      <c r="HOM253" s="3"/>
      <c r="HON253" s="3"/>
      <c r="HOO253" s="3"/>
      <c r="HOP253" s="3"/>
      <c r="HOQ253" s="3"/>
      <c r="HOR253" s="3"/>
      <c r="HOS253" s="3"/>
      <c r="HOT253" s="3"/>
      <c r="HOU253" s="3"/>
      <c r="HOV253" s="3"/>
      <c r="HOW253" s="3"/>
      <c r="HOX253" s="3"/>
      <c r="HOY253" s="3"/>
      <c r="HOZ253" s="3"/>
      <c r="HPA253" s="3"/>
      <c r="HPB253" s="3"/>
      <c r="HPC253" s="3"/>
      <c r="HPD253" s="3"/>
      <c r="HPE253" s="3"/>
      <c r="HPF253" s="3"/>
      <c r="HPG253" s="3"/>
      <c r="HPH253" s="3"/>
      <c r="HPI253" s="3"/>
      <c r="HPJ253" s="3"/>
      <c r="HPK253" s="3"/>
      <c r="HPL253" s="3"/>
      <c r="HPM253" s="3"/>
      <c r="HPN253" s="3"/>
      <c r="HPO253" s="3"/>
      <c r="HPP253" s="3"/>
      <c r="HPQ253" s="3"/>
      <c r="HPR253" s="3"/>
      <c r="HPS253" s="3"/>
      <c r="HPT253" s="3"/>
      <c r="HPU253" s="3"/>
      <c r="HPV253" s="3"/>
      <c r="HPW253" s="3"/>
      <c r="HPX253" s="3"/>
      <c r="HPY253" s="3"/>
      <c r="HPZ253" s="3"/>
      <c r="HQA253" s="3"/>
      <c r="HQB253" s="3"/>
      <c r="HQC253" s="3"/>
      <c r="HQD253" s="3"/>
      <c r="HQE253" s="3"/>
      <c r="HQF253" s="3"/>
      <c r="HQG253" s="3"/>
      <c r="HQH253" s="3"/>
      <c r="HQI253" s="3"/>
      <c r="HQJ253" s="3"/>
      <c r="HQK253" s="3"/>
      <c r="HQL253" s="3"/>
      <c r="HQM253" s="3"/>
      <c r="HQN253" s="3"/>
      <c r="HQO253" s="3"/>
      <c r="HQP253" s="3"/>
      <c r="HQQ253" s="3"/>
      <c r="HQR253" s="3"/>
      <c r="HQS253" s="3"/>
      <c r="HQT253" s="3"/>
      <c r="HQU253" s="3"/>
      <c r="HQV253" s="3"/>
      <c r="HQW253" s="3"/>
      <c r="HQX253" s="3"/>
      <c r="HQY253" s="3"/>
      <c r="HQZ253" s="3"/>
      <c r="HRA253" s="3"/>
      <c r="HRB253" s="3"/>
      <c r="HRC253" s="3"/>
      <c r="HRD253" s="3"/>
      <c r="HRE253" s="3"/>
      <c r="HRF253" s="3"/>
      <c r="HRG253" s="3"/>
      <c r="HRH253" s="3"/>
      <c r="HRI253" s="3"/>
      <c r="HRJ253" s="3"/>
      <c r="HRK253" s="3"/>
      <c r="HRL253" s="3"/>
      <c r="HRM253" s="3"/>
      <c r="HRN253" s="3"/>
      <c r="HRO253" s="3"/>
      <c r="HRP253" s="3"/>
      <c r="HRQ253" s="3"/>
      <c r="HRR253" s="3"/>
      <c r="HRS253" s="3"/>
      <c r="HRT253" s="3"/>
      <c r="HRU253" s="3"/>
      <c r="HRV253" s="3"/>
      <c r="HRW253" s="3"/>
      <c r="HRX253" s="3"/>
      <c r="HRY253" s="3"/>
      <c r="HRZ253" s="3"/>
      <c r="HSA253" s="3"/>
      <c r="HSB253" s="3"/>
      <c r="HSC253" s="3"/>
      <c r="HSD253" s="3"/>
      <c r="HSE253" s="3"/>
      <c r="HSF253" s="3"/>
      <c r="HSG253" s="3"/>
      <c r="HSH253" s="3"/>
      <c r="HSI253" s="3"/>
      <c r="HSJ253" s="3"/>
      <c r="HSK253" s="3"/>
      <c r="HSL253" s="3"/>
      <c r="HSM253" s="3"/>
      <c r="HSN253" s="3"/>
      <c r="HSO253" s="3"/>
      <c r="HSP253" s="3"/>
      <c r="HSQ253" s="3"/>
      <c r="HSR253" s="3"/>
      <c r="HSS253" s="3"/>
      <c r="HST253" s="3"/>
      <c r="HSU253" s="3"/>
      <c r="HSV253" s="3"/>
      <c r="HSW253" s="3"/>
      <c r="HSX253" s="3"/>
      <c r="HSY253" s="3"/>
      <c r="HSZ253" s="3"/>
      <c r="HTA253" s="3"/>
      <c r="HTB253" s="3"/>
      <c r="HTC253" s="3"/>
      <c r="HTD253" s="3"/>
      <c r="HTE253" s="3"/>
      <c r="HTF253" s="3"/>
      <c r="HTG253" s="3"/>
      <c r="HTH253" s="3"/>
      <c r="HTI253" s="3"/>
      <c r="HTJ253" s="3"/>
      <c r="HTK253" s="3"/>
      <c r="HTL253" s="3"/>
      <c r="HTM253" s="3"/>
      <c r="HTN253" s="3"/>
      <c r="HTO253" s="3"/>
      <c r="HTP253" s="3"/>
      <c r="HTQ253" s="3"/>
      <c r="HTR253" s="3"/>
      <c r="HTS253" s="3"/>
      <c r="HTT253" s="3"/>
      <c r="HTU253" s="3"/>
      <c r="HTV253" s="3"/>
      <c r="HTW253" s="3"/>
      <c r="HTX253" s="3"/>
      <c r="HTY253" s="3"/>
      <c r="HTZ253" s="3"/>
      <c r="HUA253" s="3"/>
      <c r="HUB253" s="3"/>
      <c r="HUC253" s="3"/>
      <c r="HUD253" s="3"/>
      <c r="HUE253" s="3"/>
      <c r="HUF253" s="3"/>
      <c r="HUG253" s="3"/>
      <c r="HUH253" s="3"/>
      <c r="HUI253" s="3"/>
      <c r="HUJ253" s="3"/>
      <c r="HUK253" s="3"/>
      <c r="HUL253" s="3"/>
      <c r="HUM253" s="3"/>
      <c r="HUN253" s="3"/>
      <c r="HUO253" s="3"/>
      <c r="HUP253" s="3"/>
      <c r="HUQ253" s="3"/>
      <c r="HUR253" s="3"/>
      <c r="HUS253" s="3"/>
      <c r="HUT253" s="3"/>
      <c r="HUU253" s="3"/>
      <c r="HUV253" s="3"/>
      <c r="HUW253" s="3"/>
      <c r="HUX253" s="3"/>
      <c r="HUY253" s="3"/>
      <c r="HUZ253" s="3"/>
      <c r="HVA253" s="3"/>
      <c r="HVB253" s="3"/>
      <c r="HVC253" s="3"/>
      <c r="HVD253" s="3"/>
      <c r="HVE253" s="3"/>
      <c r="HVF253" s="3"/>
      <c r="HVG253" s="3"/>
      <c r="HVH253" s="3"/>
      <c r="HVI253" s="3"/>
      <c r="HVJ253" s="3"/>
      <c r="HVK253" s="3"/>
      <c r="HVL253" s="3"/>
      <c r="HVM253" s="3"/>
      <c r="HVN253" s="3"/>
      <c r="HVO253" s="3"/>
      <c r="HVP253" s="3"/>
      <c r="HVQ253" s="3"/>
      <c r="HVR253" s="3"/>
      <c r="HVS253" s="3"/>
      <c r="HVT253" s="3"/>
      <c r="HVU253" s="3"/>
      <c r="HVV253" s="3"/>
      <c r="HVW253" s="3"/>
      <c r="HVX253" s="3"/>
      <c r="HVY253" s="3"/>
      <c r="HVZ253" s="3"/>
      <c r="HWA253" s="3"/>
      <c r="HWB253" s="3"/>
      <c r="HWC253" s="3"/>
      <c r="HWD253" s="3"/>
      <c r="HWE253" s="3"/>
      <c r="HWF253" s="3"/>
      <c r="HWG253" s="3"/>
      <c r="HWH253" s="3"/>
      <c r="HWI253" s="3"/>
      <c r="HWJ253" s="3"/>
      <c r="HWK253" s="3"/>
      <c r="HWL253" s="3"/>
      <c r="HWM253" s="3"/>
      <c r="HWN253" s="3"/>
      <c r="HWO253" s="3"/>
      <c r="HWP253" s="3"/>
      <c r="HWQ253" s="3"/>
      <c r="HWR253" s="3"/>
      <c r="HWS253" s="3"/>
      <c r="HWT253" s="3"/>
      <c r="HWU253" s="3"/>
      <c r="HWV253" s="3"/>
      <c r="HWW253" s="3"/>
      <c r="HWX253" s="3"/>
      <c r="HWY253" s="3"/>
      <c r="HWZ253" s="3"/>
      <c r="HXA253" s="3"/>
      <c r="HXB253" s="3"/>
      <c r="HXC253" s="3"/>
      <c r="HXD253" s="3"/>
      <c r="HXE253" s="3"/>
      <c r="HXF253" s="3"/>
      <c r="HXG253" s="3"/>
      <c r="HXH253" s="3"/>
      <c r="HXI253" s="3"/>
      <c r="HXJ253" s="3"/>
      <c r="HXK253" s="3"/>
      <c r="HXL253" s="3"/>
      <c r="HXM253" s="3"/>
      <c r="HXN253" s="3"/>
      <c r="HXO253" s="3"/>
      <c r="HXP253" s="3"/>
      <c r="HXQ253" s="3"/>
      <c r="HXR253" s="3"/>
      <c r="HXS253" s="3"/>
      <c r="HXT253" s="3"/>
      <c r="HXU253" s="3"/>
      <c r="HXV253" s="3"/>
      <c r="HXW253" s="3"/>
      <c r="HXX253" s="3"/>
      <c r="HXY253" s="3"/>
      <c r="HXZ253" s="3"/>
      <c r="HYA253" s="3"/>
      <c r="HYB253" s="3"/>
      <c r="HYC253" s="3"/>
      <c r="HYD253" s="3"/>
      <c r="HYE253" s="3"/>
      <c r="HYF253" s="3"/>
      <c r="HYG253" s="3"/>
      <c r="HYH253" s="3"/>
      <c r="HYI253" s="3"/>
      <c r="HYJ253" s="3"/>
      <c r="HYK253" s="3"/>
      <c r="HYL253" s="3"/>
      <c r="HYM253" s="3"/>
      <c r="HYN253" s="3"/>
      <c r="HYO253" s="3"/>
      <c r="HYP253" s="3"/>
      <c r="HYQ253" s="3"/>
      <c r="HYR253" s="3"/>
      <c r="HYS253" s="3"/>
      <c r="HYT253" s="3"/>
      <c r="HYU253" s="3"/>
      <c r="HYV253" s="3"/>
      <c r="HYW253" s="3"/>
      <c r="HYX253" s="3"/>
      <c r="HYY253" s="3"/>
      <c r="HYZ253" s="3"/>
      <c r="HZA253" s="3"/>
      <c r="HZB253" s="3"/>
      <c r="HZC253" s="3"/>
      <c r="HZD253" s="3"/>
      <c r="HZE253" s="3"/>
      <c r="HZF253" s="3"/>
      <c r="HZG253" s="3"/>
      <c r="HZH253" s="3"/>
      <c r="HZI253" s="3"/>
      <c r="HZJ253" s="3"/>
      <c r="HZK253" s="3"/>
      <c r="HZL253" s="3"/>
      <c r="HZM253" s="3"/>
      <c r="HZN253" s="3"/>
      <c r="HZO253" s="3"/>
      <c r="HZP253" s="3"/>
      <c r="HZQ253" s="3"/>
      <c r="HZR253" s="3"/>
      <c r="HZS253" s="3"/>
      <c r="HZT253" s="3"/>
      <c r="HZU253" s="3"/>
      <c r="HZV253" s="3"/>
      <c r="HZW253" s="3"/>
      <c r="HZX253" s="3"/>
      <c r="HZY253" s="3"/>
      <c r="HZZ253" s="3"/>
      <c r="IAA253" s="3"/>
      <c r="IAB253" s="3"/>
      <c r="IAC253" s="3"/>
      <c r="IAD253" s="3"/>
      <c r="IAE253" s="3"/>
      <c r="IAF253" s="3"/>
      <c r="IAG253" s="3"/>
      <c r="IAH253" s="3"/>
      <c r="IAI253" s="3"/>
      <c r="IAJ253" s="3"/>
      <c r="IAK253" s="3"/>
      <c r="IAL253" s="3"/>
      <c r="IAM253" s="3"/>
      <c r="IAN253" s="3"/>
      <c r="IAO253" s="3"/>
      <c r="IAP253" s="3"/>
      <c r="IAQ253" s="3"/>
      <c r="IAR253" s="3"/>
      <c r="IAS253" s="3"/>
      <c r="IAT253" s="3"/>
      <c r="IAU253" s="3"/>
      <c r="IAV253" s="3"/>
      <c r="IAW253" s="3"/>
      <c r="IAX253" s="3"/>
      <c r="IAY253" s="3"/>
      <c r="IAZ253" s="3"/>
      <c r="IBA253" s="3"/>
      <c r="IBB253" s="3"/>
      <c r="IBC253" s="3"/>
      <c r="IBD253" s="3"/>
      <c r="IBE253" s="3"/>
      <c r="IBF253" s="3"/>
      <c r="IBG253" s="3"/>
      <c r="IBH253" s="3"/>
      <c r="IBI253" s="3"/>
      <c r="IBJ253" s="3"/>
      <c r="IBK253" s="3"/>
      <c r="IBL253" s="3"/>
      <c r="IBM253" s="3"/>
      <c r="IBN253" s="3"/>
      <c r="IBO253" s="3"/>
      <c r="IBP253" s="3"/>
      <c r="IBQ253" s="3"/>
      <c r="IBR253" s="3"/>
      <c r="IBS253" s="3"/>
      <c r="IBT253" s="3"/>
      <c r="IBU253" s="3"/>
      <c r="IBV253" s="3"/>
      <c r="IBW253" s="3"/>
      <c r="IBX253" s="3"/>
      <c r="IBY253" s="3"/>
      <c r="IBZ253" s="3"/>
      <c r="ICA253" s="3"/>
      <c r="ICB253" s="3"/>
      <c r="ICC253" s="3"/>
      <c r="ICD253" s="3"/>
      <c r="ICE253" s="3"/>
      <c r="ICF253" s="3"/>
      <c r="ICG253" s="3"/>
      <c r="ICH253" s="3"/>
      <c r="ICI253" s="3"/>
      <c r="ICJ253" s="3"/>
      <c r="ICK253" s="3"/>
      <c r="ICL253" s="3"/>
      <c r="ICM253" s="3"/>
      <c r="ICN253" s="3"/>
      <c r="ICO253" s="3"/>
      <c r="ICP253" s="3"/>
      <c r="ICQ253" s="3"/>
      <c r="ICR253" s="3"/>
      <c r="ICS253" s="3"/>
      <c r="ICT253" s="3"/>
      <c r="ICU253" s="3"/>
      <c r="ICV253" s="3"/>
      <c r="ICW253" s="3"/>
      <c r="ICX253" s="3"/>
      <c r="ICY253" s="3"/>
      <c r="ICZ253" s="3"/>
      <c r="IDA253" s="3"/>
      <c r="IDB253" s="3"/>
      <c r="IDC253" s="3"/>
      <c r="IDD253" s="3"/>
      <c r="IDE253" s="3"/>
      <c r="IDF253" s="3"/>
      <c r="IDG253" s="3"/>
      <c r="IDH253" s="3"/>
      <c r="IDI253" s="3"/>
      <c r="IDJ253" s="3"/>
      <c r="IDK253" s="3"/>
      <c r="IDL253" s="3"/>
      <c r="IDM253" s="3"/>
      <c r="IDN253" s="3"/>
      <c r="IDO253" s="3"/>
      <c r="IDP253" s="3"/>
      <c r="IDQ253" s="3"/>
      <c r="IDR253" s="3"/>
      <c r="IDS253" s="3"/>
      <c r="IDT253" s="3"/>
      <c r="IDU253" s="3"/>
      <c r="IDV253" s="3"/>
      <c r="IDW253" s="3"/>
      <c r="IDX253" s="3"/>
      <c r="IDY253" s="3"/>
      <c r="IDZ253" s="3"/>
      <c r="IEA253" s="3"/>
      <c r="IEB253" s="3"/>
      <c r="IEC253" s="3"/>
      <c r="IED253" s="3"/>
      <c r="IEE253" s="3"/>
      <c r="IEF253" s="3"/>
      <c r="IEG253" s="3"/>
      <c r="IEH253" s="3"/>
      <c r="IEI253" s="3"/>
      <c r="IEJ253" s="3"/>
      <c r="IEK253" s="3"/>
      <c r="IEL253" s="3"/>
      <c r="IEM253" s="3"/>
      <c r="IEN253" s="3"/>
      <c r="IEO253" s="3"/>
      <c r="IEP253" s="3"/>
      <c r="IEQ253" s="3"/>
      <c r="IER253" s="3"/>
      <c r="IES253" s="3"/>
      <c r="IET253" s="3"/>
      <c r="IEU253" s="3"/>
      <c r="IEV253" s="3"/>
      <c r="IEW253" s="3"/>
      <c r="IEX253" s="3"/>
      <c r="IEY253" s="3"/>
      <c r="IEZ253" s="3"/>
      <c r="IFA253" s="3"/>
      <c r="IFB253" s="3"/>
      <c r="IFC253" s="3"/>
      <c r="IFD253" s="3"/>
      <c r="IFE253" s="3"/>
      <c r="IFF253" s="3"/>
      <c r="IFG253" s="3"/>
      <c r="IFH253" s="3"/>
      <c r="IFI253" s="3"/>
      <c r="IFJ253" s="3"/>
      <c r="IFK253" s="3"/>
      <c r="IFL253" s="3"/>
      <c r="IFM253" s="3"/>
      <c r="IFN253" s="3"/>
      <c r="IFO253" s="3"/>
      <c r="IFP253" s="3"/>
      <c r="IFQ253" s="3"/>
      <c r="IFR253" s="3"/>
      <c r="IFS253" s="3"/>
      <c r="IFT253" s="3"/>
      <c r="IFU253" s="3"/>
      <c r="IFV253" s="3"/>
      <c r="IFW253" s="3"/>
      <c r="IFX253" s="3"/>
      <c r="IFY253" s="3"/>
      <c r="IFZ253" s="3"/>
      <c r="IGA253" s="3"/>
      <c r="IGB253" s="3"/>
      <c r="IGC253" s="3"/>
      <c r="IGD253" s="3"/>
      <c r="IGE253" s="3"/>
      <c r="IGF253" s="3"/>
      <c r="IGG253" s="3"/>
      <c r="IGH253" s="3"/>
      <c r="IGI253" s="3"/>
      <c r="IGJ253" s="3"/>
      <c r="IGK253" s="3"/>
      <c r="IGL253" s="3"/>
      <c r="IGM253" s="3"/>
      <c r="IGN253" s="3"/>
      <c r="IGO253" s="3"/>
      <c r="IGP253" s="3"/>
      <c r="IGQ253" s="3"/>
      <c r="IGR253" s="3"/>
      <c r="IGS253" s="3"/>
      <c r="IGT253" s="3"/>
      <c r="IGU253" s="3"/>
      <c r="IGV253" s="3"/>
      <c r="IGW253" s="3"/>
      <c r="IGX253" s="3"/>
      <c r="IGY253" s="3"/>
      <c r="IGZ253" s="3"/>
      <c r="IHA253" s="3"/>
      <c r="IHB253" s="3"/>
      <c r="IHC253" s="3"/>
      <c r="IHD253" s="3"/>
      <c r="IHE253" s="3"/>
      <c r="IHF253" s="3"/>
      <c r="IHG253" s="3"/>
      <c r="IHH253" s="3"/>
      <c r="IHI253" s="3"/>
      <c r="IHJ253" s="3"/>
      <c r="IHK253" s="3"/>
      <c r="IHL253" s="3"/>
      <c r="IHM253" s="3"/>
      <c r="IHN253" s="3"/>
      <c r="IHO253" s="3"/>
      <c r="IHP253" s="3"/>
      <c r="IHQ253" s="3"/>
      <c r="IHR253" s="3"/>
      <c r="IHS253" s="3"/>
      <c r="IHT253" s="3"/>
      <c r="IHU253" s="3"/>
      <c r="IHV253" s="3"/>
      <c r="IHW253" s="3"/>
      <c r="IHX253" s="3"/>
      <c r="IHY253" s="3"/>
      <c r="IHZ253" s="3"/>
      <c r="IIA253" s="3"/>
      <c r="IIB253" s="3"/>
      <c r="IIC253" s="3"/>
      <c r="IID253" s="3"/>
      <c r="IIE253" s="3"/>
      <c r="IIF253" s="3"/>
      <c r="IIG253" s="3"/>
      <c r="IIH253" s="3"/>
      <c r="III253" s="3"/>
      <c r="IIJ253" s="3"/>
      <c r="IIK253" s="3"/>
      <c r="IIL253" s="3"/>
      <c r="IIM253" s="3"/>
      <c r="IIN253" s="3"/>
      <c r="IIO253" s="3"/>
      <c r="IIP253" s="3"/>
      <c r="IIQ253" s="3"/>
      <c r="IIR253" s="3"/>
      <c r="IIS253" s="3"/>
      <c r="IIT253" s="3"/>
      <c r="IIU253" s="3"/>
      <c r="IIV253" s="3"/>
      <c r="IIW253" s="3"/>
      <c r="IIX253" s="3"/>
      <c r="IIY253" s="3"/>
      <c r="IIZ253" s="3"/>
      <c r="IJA253" s="3"/>
      <c r="IJB253" s="3"/>
      <c r="IJC253" s="3"/>
      <c r="IJD253" s="3"/>
      <c r="IJE253" s="3"/>
      <c r="IJF253" s="3"/>
      <c r="IJG253" s="3"/>
      <c r="IJH253" s="3"/>
      <c r="IJI253" s="3"/>
      <c r="IJJ253" s="3"/>
      <c r="IJK253" s="3"/>
      <c r="IJL253" s="3"/>
      <c r="IJM253" s="3"/>
      <c r="IJN253" s="3"/>
      <c r="IJO253" s="3"/>
      <c r="IJP253" s="3"/>
      <c r="IJQ253" s="3"/>
      <c r="IJR253" s="3"/>
      <c r="IJS253" s="3"/>
      <c r="IJT253" s="3"/>
      <c r="IJU253" s="3"/>
      <c r="IJV253" s="3"/>
      <c r="IJW253" s="3"/>
      <c r="IJX253" s="3"/>
      <c r="IJY253" s="3"/>
      <c r="IJZ253" s="3"/>
      <c r="IKA253" s="3"/>
      <c r="IKB253" s="3"/>
      <c r="IKC253" s="3"/>
      <c r="IKD253" s="3"/>
      <c r="IKE253" s="3"/>
      <c r="IKF253" s="3"/>
      <c r="IKG253" s="3"/>
      <c r="IKH253" s="3"/>
      <c r="IKI253" s="3"/>
      <c r="IKJ253" s="3"/>
      <c r="IKK253" s="3"/>
      <c r="IKL253" s="3"/>
      <c r="IKM253" s="3"/>
      <c r="IKN253" s="3"/>
      <c r="IKO253" s="3"/>
      <c r="IKP253" s="3"/>
      <c r="IKQ253" s="3"/>
      <c r="IKR253" s="3"/>
      <c r="IKS253" s="3"/>
      <c r="IKT253" s="3"/>
      <c r="IKU253" s="3"/>
      <c r="IKV253" s="3"/>
      <c r="IKW253" s="3"/>
      <c r="IKX253" s="3"/>
      <c r="IKY253" s="3"/>
      <c r="IKZ253" s="3"/>
      <c r="ILA253" s="3"/>
      <c r="ILB253" s="3"/>
      <c r="ILC253" s="3"/>
      <c r="ILD253" s="3"/>
      <c r="ILE253" s="3"/>
      <c r="ILF253" s="3"/>
      <c r="ILG253" s="3"/>
      <c r="ILH253" s="3"/>
      <c r="ILI253" s="3"/>
      <c r="ILJ253" s="3"/>
      <c r="ILK253" s="3"/>
      <c r="ILL253" s="3"/>
      <c r="ILM253" s="3"/>
      <c r="ILN253" s="3"/>
      <c r="ILO253" s="3"/>
      <c r="ILP253" s="3"/>
      <c r="ILQ253" s="3"/>
      <c r="ILR253" s="3"/>
      <c r="ILS253" s="3"/>
      <c r="ILT253" s="3"/>
      <c r="ILU253" s="3"/>
      <c r="ILV253" s="3"/>
      <c r="ILW253" s="3"/>
      <c r="ILX253" s="3"/>
      <c r="ILY253" s="3"/>
      <c r="ILZ253" s="3"/>
      <c r="IMA253" s="3"/>
      <c r="IMB253" s="3"/>
      <c r="IMC253" s="3"/>
      <c r="IMD253" s="3"/>
      <c r="IME253" s="3"/>
      <c r="IMF253" s="3"/>
      <c r="IMG253" s="3"/>
      <c r="IMH253" s="3"/>
      <c r="IMI253" s="3"/>
      <c r="IMJ253" s="3"/>
      <c r="IMK253" s="3"/>
      <c r="IML253" s="3"/>
      <c r="IMM253" s="3"/>
      <c r="IMN253" s="3"/>
      <c r="IMO253" s="3"/>
      <c r="IMP253" s="3"/>
      <c r="IMQ253" s="3"/>
      <c r="IMR253" s="3"/>
      <c r="IMS253" s="3"/>
      <c r="IMT253" s="3"/>
      <c r="IMU253" s="3"/>
      <c r="IMV253" s="3"/>
      <c r="IMW253" s="3"/>
      <c r="IMX253" s="3"/>
      <c r="IMY253" s="3"/>
      <c r="IMZ253" s="3"/>
      <c r="INA253" s="3"/>
      <c r="INB253" s="3"/>
      <c r="INC253" s="3"/>
      <c r="IND253" s="3"/>
      <c r="INE253" s="3"/>
      <c r="INF253" s="3"/>
      <c r="ING253" s="3"/>
      <c r="INH253" s="3"/>
      <c r="INI253" s="3"/>
      <c r="INJ253" s="3"/>
      <c r="INK253" s="3"/>
      <c r="INL253" s="3"/>
      <c r="INM253" s="3"/>
      <c r="INN253" s="3"/>
      <c r="INO253" s="3"/>
      <c r="INP253" s="3"/>
      <c r="INQ253" s="3"/>
      <c r="INR253" s="3"/>
      <c r="INS253" s="3"/>
      <c r="INT253" s="3"/>
      <c r="INU253" s="3"/>
      <c r="INV253" s="3"/>
      <c r="INW253" s="3"/>
      <c r="INX253" s="3"/>
      <c r="INY253" s="3"/>
      <c r="INZ253" s="3"/>
      <c r="IOA253" s="3"/>
      <c r="IOB253" s="3"/>
      <c r="IOC253" s="3"/>
      <c r="IOD253" s="3"/>
      <c r="IOE253" s="3"/>
      <c r="IOF253" s="3"/>
      <c r="IOG253" s="3"/>
      <c r="IOH253" s="3"/>
      <c r="IOI253" s="3"/>
      <c r="IOJ253" s="3"/>
      <c r="IOK253" s="3"/>
      <c r="IOL253" s="3"/>
      <c r="IOM253" s="3"/>
      <c r="ION253" s="3"/>
      <c r="IOO253" s="3"/>
      <c r="IOP253" s="3"/>
      <c r="IOQ253" s="3"/>
      <c r="IOR253" s="3"/>
      <c r="IOS253" s="3"/>
      <c r="IOT253" s="3"/>
      <c r="IOU253" s="3"/>
      <c r="IOV253" s="3"/>
      <c r="IOW253" s="3"/>
      <c r="IOX253" s="3"/>
      <c r="IOY253" s="3"/>
      <c r="IOZ253" s="3"/>
      <c r="IPA253" s="3"/>
      <c r="IPB253" s="3"/>
      <c r="IPC253" s="3"/>
      <c r="IPD253" s="3"/>
      <c r="IPE253" s="3"/>
      <c r="IPF253" s="3"/>
      <c r="IPG253" s="3"/>
      <c r="IPH253" s="3"/>
      <c r="IPI253" s="3"/>
      <c r="IPJ253" s="3"/>
      <c r="IPK253" s="3"/>
      <c r="IPL253" s="3"/>
      <c r="IPM253" s="3"/>
      <c r="IPN253" s="3"/>
      <c r="IPO253" s="3"/>
      <c r="IPP253" s="3"/>
      <c r="IPQ253" s="3"/>
      <c r="IPR253" s="3"/>
      <c r="IPS253" s="3"/>
      <c r="IPT253" s="3"/>
      <c r="IPU253" s="3"/>
      <c r="IPV253" s="3"/>
      <c r="IPW253" s="3"/>
      <c r="IPX253" s="3"/>
      <c r="IPY253" s="3"/>
      <c r="IPZ253" s="3"/>
      <c r="IQA253" s="3"/>
      <c r="IQB253" s="3"/>
      <c r="IQC253" s="3"/>
      <c r="IQD253" s="3"/>
      <c r="IQE253" s="3"/>
      <c r="IQF253" s="3"/>
      <c r="IQG253" s="3"/>
      <c r="IQH253" s="3"/>
      <c r="IQI253" s="3"/>
      <c r="IQJ253" s="3"/>
      <c r="IQK253" s="3"/>
      <c r="IQL253" s="3"/>
      <c r="IQM253" s="3"/>
      <c r="IQN253" s="3"/>
      <c r="IQO253" s="3"/>
      <c r="IQP253" s="3"/>
      <c r="IQQ253" s="3"/>
      <c r="IQR253" s="3"/>
      <c r="IQS253" s="3"/>
      <c r="IQT253" s="3"/>
      <c r="IQU253" s="3"/>
      <c r="IQV253" s="3"/>
      <c r="IQW253" s="3"/>
      <c r="IQX253" s="3"/>
      <c r="IQY253" s="3"/>
      <c r="IQZ253" s="3"/>
      <c r="IRA253" s="3"/>
      <c r="IRB253" s="3"/>
      <c r="IRC253" s="3"/>
      <c r="IRD253" s="3"/>
      <c r="IRE253" s="3"/>
      <c r="IRF253" s="3"/>
      <c r="IRG253" s="3"/>
      <c r="IRH253" s="3"/>
      <c r="IRI253" s="3"/>
      <c r="IRJ253" s="3"/>
      <c r="IRK253" s="3"/>
      <c r="IRL253" s="3"/>
      <c r="IRM253" s="3"/>
      <c r="IRN253" s="3"/>
      <c r="IRO253" s="3"/>
      <c r="IRP253" s="3"/>
      <c r="IRQ253" s="3"/>
      <c r="IRR253" s="3"/>
      <c r="IRS253" s="3"/>
      <c r="IRT253" s="3"/>
      <c r="IRU253" s="3"/>
      <c r="IRV253" s="3"/>
      <c r="IRW253" s="3"/>
      <c r="IRX253" s="3"/>
      <c r="IRY253" s="3"/>
      <c r="IRZ253" s="3"/>
      <c r="ISA253" s="3"/>
      <c r="ISB253" s="3"/>
      <c r="ISC253" s="3"/>
      <c r="ISD253" s="3"/>
      <c r="ISE253" s="3"/>
      <c r="ISF253" s="3"/>
      <c r="ISG253" s="3"/>
      <c r="ISH253" s="3"/>
      <c r="ISI253" s="3"/>
      <c r="ISJ253" s="3"/>
      <c r="ISK253" s="3"/>
      <c r="ISL253" s="3"/>
      <c r="ISM253" s="3"/>
      <c r="ISN253" s="3"/>
      <c r="ISO253" s="3"/>
      <c r="ISP253" s="3"/>
      <c r="ISQ253" s="3"/>
      <c r="ISR253" s="3"/>
      <c r="ISS253" s="3"/>
      <c r="IST253" s="3"/>
      <c r="ISU253" s="3"/>
      <c r="ISV253" s="3"/>
      <c r="ISW253" s="3"/>
      <c r="ISX253" s="3"/>
      <c r="ISY253" s="3"/>
      <c r="ISZ253" s="3"/>
      <c r="ITA253" s="3"/>
      <c r="ITB253" s="3"/>
      <c r="ITC253" s="3"/>
      <c r="ITD253" s="3"/>
      <c r="ITE253" s="3"/>
      <c r="ITF253" s="3"/>
      <c r="ITG253" s="3"/>
      <c r="ITH253" s="3"/>
      <c r="ITI253" s="3"/>
      <c r="ITJ253" s="3"/>
      <c r="ITK253" s="3"/>
      <c r="ITL253" s="3"/>
      <c r="ITM253" s="3"/>
      <c r="ITN253" s="3"/>
      <c r="ITO253" s="3"/>
      <c r="ITP253" s="3"/>
      <c r="ITQ253" s="3"/>
      <c r="ITR253" s="3"/>
      <c r="ITS253" s="3"/>
      <c r="ITT253" s="3"/>
      <c r="ITU253" s="3"/>
      <c r="ITV253" s="3"/>
      <c r="ITW253" s="3"/>
      <c r="ITX253" s="3"/>
      <c r="ITY253" s="3"/>
      <c r="ITZ253" s="3"/>
      <c r="IUA253" s="3"/>
      <c r="IUB253" s="3"/>
      <c r="IUC253" s="3"/>
      <c r="IUD253" s="3"/>
      <c r="IUE253" s="3"/>
      <c r="IUF253" s="3"/>
      <c r="IUG253" s="3"/>
      <c r="IUH253" s="3"/>
      <c r="IUI253" s="3"/>
      <c r="IUJ253" s="3"/>
      <c r="IUK253" s="3"/>
      <c r="IUL253" s="3"/>
      <c r="IUM253" s="3"/>
      <c r="IUN253" s="3"/>
      <c r="IUO253" s="3"/>
      <c r="IUP253" s="3"/>
      <c r="IUQ253" s="3"/>
      <c r="IUR253" s="3"/>
      <c r="IUS253" s="3"/>
      <c r="IUT253" s="3"/>
      <c r="IUU253" s="3"/>
      <c r="IUV253" s="3"/>
      <c r="IUW253" s="3"/>
      <c r="IUX253" s="3"/>
      <c r="IUY253" s="3"/>
      <c r="IUZ253" s="3"/>
      <c r="IVA253" s="3"/>
      <c r="IVB253" s="3"/>
      <c r="IVC253" s="3"/>
      <c r="IVD253" s="3"/>
      <c r="IVE253" s="3"/>
      <c r="IVF253" s="3"/>
      <c r="IVG253" s="3"/>
      <c r="IVH253" s="3"/>
      <c r="IVI253" s="3"/>
      <c r="IVJ253" s="3"/>
      <c r="IVK253" s="3"/>
      <c r="IVL253" s="3"/>
      <c r="IVM253" s="3"/>
      <c r="IVN253" s="3"/>
      <c r="IVO253" s="3"/>
      <c r="IVP253" s="3"/>
      <c r="IVQ253" s="3"/>
      <c r="IVR253" s="3"/>
      <c r="IVS253" s="3"/>
      <c r="IVT253" s="3"/>
      <c r="IVU253" s="3"/>
      <c r="IVV253" s="3"/>
      <c r="IVW253" s="3"/>
      <c r="IVX253" s="3"/>
      <c r="IVY253" s="3"/>
      <c r="IVZ253" s="3"/>
      <c r="IWA253" s="3"/>
      <c r="IWB253" s="3"/>
      <c r="IWC253" s="3"/>
      <c r="IWD253" s="3"/>
      <c r="IWE253" s="3"/>
      <c r="IWF253" s="3"/>
      <c r="IWG253" s="3"/>
      <c r="IWH253" s="3"/>
      <c r="IWI253" s="3"/>
      <c r="IWJ253" s="3"/>
      <c r="IWK253" s="3"/>
      <c r="IWL253" s="3"/>
      <c r="IWM253" s="3"/>
      <c r="IWN253" s="3"/>
      <c r="IWO253" s="3"/>
      <c r="IWP253" s="3"/>
      <c r="IWQ253" s="3"/>
      <c r="IWR253" s="3"/>
      <c r="IWS253" s="3"/>
      <c r="IWT253" s="3"/>
      <c r="IWU253" s="3"/>
      <c r="IWV253" s="3"/>
      <c r="IWW253" s="3"/>
      <c r="IWX253" s="3"/>
      <c r="IWY253" s="3"/>
      <c r="IWZ253" s="3"/>
      <c r="IXA253" s="3"/>
      <c r="IXB253" s="3"/>
      <c r="IXC253" s="3"/>
      <c r="IXD253" s="3"/>
      <c r="IXE253" s="3"/>
      <c r="IXF253" s="3"/>
      <c r="IXG253" s="3"/>
      <c r="IXH253" s="3"/>
      <c r="IXI253" s="3"/>
      <c r="IXJ253" s="3"/>
      <c r="IXK253" s="3"/>
      <c r="IXL253" s="3"/>
      <c r="IXM253" s="3"/>
      <c r="IXN253" s="3"/>
      <c r="IXO253" s="3"/>
      <c r="IXP253" s="3"/>
      <c r="IXQ253" s="3"/>
      <c r="IXR253" s="3"/>
      <c r="IXS253" s="3"/>
      <c r="IXT253" s="3"/>
      <c r="IXU253" s="3"/>
      <c r="IXV253" s="3"/>
      <c r="IXW253" s="3"/>
      <c r="IXX253" s="3"/>
      <c r="IXY253" s="3"/>
      <c r="IXZ253" s="3"/>
      <c r="IYA253" s="3"/>
      <c r="IYB253" s="3"/>
      <c r="IYC253" s="3"/>
      <c r="IYD253" s="3"/>
      <c r="IYE253" s="3"/>
      <c r="IYF253" s="3"/>
      <c r="IYG253" s="3"/>
      <c r="IYH253" s="3"/>
      <c r="IYI253" s="3"/>
      <c r="IYJ253" s="3"/>
      <c r="IYK253" s="3"/>
      <c r="IYL253" s="3"/>
      <c r="IYM253" s="3"/>
      <c r="IYN253" s="3"/>
      <c r="IYO253" s="3"/>
      <c r="IYP253" s="3"/>
      <c r="IYQ253" s="3"/>
      <c r="IYR253" s="3"/>
      <c r="IYS253" s="3"/>
      <c r="IYT253" s="3"/>
      <c r="IYU253" s="3"/>
      <c r="IYV253" s="3"/>
      <c r="IYW253" s="3"/>
      <c r="IYX253" s="3"/>
      <c r="IYY253" s="3"/>
      <c r="IYZ253" s="3"/>
      <c r="IZA253" s="3"/>
      <c r="IZB253" s="3"/>
      <c r="IZC253" s="3"/>
      <c r="IZD253" s="3"/>
      <c r="IZE253" s="3"/>
      <c r="IZF253" s="3"/>
      <c r="IZG253" s="3"/>
      <c r="IZH253" s="3"/>
      <c r="IZI253" s="3"/>
      <c r="IZJ253" s="3"/>
      <c r="IZK253" s="3"/>
      <c r="IZL253" s="3"/>
      <c r="IZM253" s="3"/>
      <c r="IZN253" s="3"/>
      <c r="IZO253" s="3"/>
      <c r="IZP253" s="3"/>
      <c r="IZQ253" s="3"/>
      <c r="IZR253" s="3"/>
      <c r="IZS253" s="3"/>
      <c r="IZT253" s="3"/>
      <c r="IZU253" s="3"/>
      <c r="IZV253" s="3"/>
      <c r="IZW253" s="3"/>
      <c r="IZX253" s="3"/>
      <c r="IZY253" s="3"/>
      <c r="IZZ253" s="3"/>
      <c r="JAA253" s="3"/>
      <c r="JAB253" s="3"/>
      <c r="JAC253" s="3"/>
      <c r="JAD253" s="3"/>
      <c r="JAE253" s="3"/>
      <c r="JAF253" s="3"/>
      <c r="JAG253" s="3"/>
      <c r="JAH253" s="3"/>
      <c r="JAI253" s="3"/>
      <c r="JAJ253" s="3"/>
      <c r="JAK253" s="3"/>
      <c r="JAL253" s="3"/>
      <c r="JAM253" s="3"/>
      <c r="JAN253" s="3"/>
      <c r="JAO253" s="3"/>
      <c r="JAP253" s="3"/>
      <c r="JAQ253" s="3"/>
      <c r="JAR253" s="3"/>
      <c r="JAS253" s="3"/>
      <c r="JAT253" s="3"/>
      <c r="JAU253" s="3"/>
      <c r="JAV253" s="3"/>
      <c r="JAW253" s="3"/>
      <c r="JAX253" s="3"/>
      <c r="JAY253" s="3"/>
      <c r="JAZ253" s="3"/>
      <c r="JBA253" s="3"/>
      <c r="JBB253" s="3"/>
      <c r="JBC253" s="3"/>
      <c r="JBD253" s="3"/>
      <c r="JBE253" s="3"/>
      <c r="JBF253" s="3"/>
      <c r="JBG253" s="3"/>
      <c r="JBH253" s="3"/>
      <c r="JBI253" s="3"/>
      <c r="JBJ253" s="3"/>
      <c r="JBK253" s="3"/>
      <c r="JBL253" s="3"/>
      <c r="JBM253" s="3"/>
      <c r="JBN253" s="3"/>
      <c r="JBO253" s="3"/>
      <c r="JBP253" s="3"/>
      <c r="JBQ253" s="3"/>
      <c r="JBR253" s="3"/>
      <c r="JBS253" s="3"/>
      <c r="JBT253" s="3"/>
      <c r="JBU253" s="3"/>
      <c r="JBV253" s="3"/>
      <c r="JBW253" s="3"/>
      <c r="JBX253" s="3"/>
      <c r="JBY253" s="3"/>
      <c r="JBZ253" s="3"/>
      <c r="JCA253" s="3"/>
      <c r="JCB253" s="3"/>
      <c r="JCC253" s="3"/>
      <c r="JCD253" s="3"/>
      <c r="JCE253" s="3"/>
      <c r="JCF253" s="3"/>
      <c r="JCG253" s="3"/>
      <c r="JCH253" s="3"/>
      <c r="JCI253" s="3"/>
      <c r="JCJ253" s="3"/>
      <c r="JCK253" s="3"/>
      <c r="JCL253" s="3"/>
      <c r="JCM253" s="3"/>
      <c r="JCN253" s="3"/>
      <c r="JCO253" s="3"/>
      <c r="JCP253" s="3"/>
      <c r="JCQ253" s="3"/>
      <c r="JCR253" s="3"/>
      <c r="JCS253" s="3"/>
      <c r="JCT253" s="3"/>
      <c r="JCU253" s="3"/>
      <c r="JCV253" s="3"/>
      <c r="JCW253" s="3"/>
      <c r="JCX253" s="3"/>
      <c r="JCY253" s="3"/>
      <c r="JCZ253" s="3"/>
      <c r="JDA253" s="3"/>
      <c r="JDB253" s="3"/>
      <c r="JDC253" s="3"/>
      <c r="JDD253" s="3"/>
      <c r="JDE253" s="3"/>
      <c r="JDF253" s="3"/>
      <c r="JDG253" s="3"/>
      <c r="JDH253" s="3"/>
      <c r="JDI253" s="3"/>
      <c r="JDJ253" s="3"/>
      <c r="JDK253" s="3"/>
      <c r="JDL253" s="3"/>
      <c r="JDM253" s="3"/>
      <c r="JDN253" s="3"/>
      <c r="JDO253" s="3"/>
      <c r="JDP253" s="3"/>
      <c r="JDQ253" s="3"/>
      <c r="JDR253" s="3"/>
      <c r="JDS253" s="3"/>
      <c r="JDT253" s="3"/>
      <c r="JDU253" s="3"/>
      <c r="JDV253" s="3"/>
      <c r="JDW253" s="3"/>
      <c r="JDX253" s="3"/>
      <c r="JDY253" s="3"/>
      <c r="JDZ253" s="3"/>
      <c r="JEA253" s="3"/>
      <c r="JEB253" s="3"/>
      <c r="JEC253" s="3"/>
      <c r="JED253" s="3"/>
      <c r="JEE253" s="3"/>
      <c r="JEF253" s="3"/>
      <c r="JEG253" s="3"/>
      <c r="JEH253" s="3"/>
      <c r="JEI253" s="3"/>
      <c r="JEJ253" s="3"/>
      <c r="JEK253" s="3"/>
      <c r="JEL253" s="3"/>
      <c r="JEM253" s="3"/>
      <c r="JEN253" s="3"/>
      <c r="JEO253" s="3"/>
      <c r="JEP253" s="3"/>
      <c r="JEQ253" s="3"/>
      <c r="JER253" s="3"/>
      <c r="JES253" s="3"/>
      <c r="JET253" s="3"/>
      <c r="JEU253" s="3"/>
      <c r="JEV253" s="3"/>
      <c r="JEW253" s="3"/>
      <c r="JEX253" s="3"/>
      <c r="JEY253" s="3"/>
      <c r="JEZ253" s="3"/>
      <c r="JFA253" s="3"/>
      <c r="JFB253" s="3"/>
      <c r="JFC253" s="3"/>
      <c r="JFD253" s="3"/>
      <c r="JFE253" s="3"/>
      <c r="JFF253" s="3"/>
      <c r="JFG253" s="3"/>
      <c r="JFH253" s="3"/>
      <c r="JFI253" s="3"/>
      <c r="JFJ253" s="3"/>
      <c r="JFK253" s="3"/>
      <c r="JFL253" s="3"/>
      <c r="JFM253" s="3"/>
      <c r="JFN253" s="3"/>
      <c r="JFO253" s="3"/>
      <c r="JFP253" s="3"/>
      <c r="JFQ253" s="3"/>
      <c r="JFR253" s="3"/>
      <c r="JFS253" s="3"/>
      <c r="JFT253" s="3"/>
      <c r="JFU253" s="3"/>
      <c r="JFV253" s="3"/>
      <c r="JFW253" s="3"/>
      <c r="JFX253" s="3"/>
      <c r="JFY253" s="3"/>
      <c r="JFZ253" s="3"/>
      <c r="JGA253" s="3"/>
      <c r="JGB253" s="3"/>
      <c r="JGC253" s="3"/>
      <c r="JGD253" s="3"/>
      <c r="JGE253" s="3"/>
      <c r="JGF253" s="3"/>
      <c r="JGG253" s="3"/>
      <c r="JGH253" s="3"/>
      <c r="JGI253" s="3"/>
      <c r="JGJ253" s="3"/>
      <c r="JGK253" s="3"/>
      <c r="JGL253" s="3"/>
      <c r="JGM253" s="3"/>
      <c r="JGN253" s="3"/>
      <c r="JGO253" s="3"/>
      <c r="JGP253" s="3"/>
      <c r="JGQ253" s="3"/>
      <c r="JGR253" s="3"/>
      <c r="JGS253" s="3"/>
      <c r="JGT253" s="3"/>
      <c r="JGU253" s="3"/>
      <c r="JGV253" s="3"/>
      <c r="JGW253" s="3"/>
      <c r="JGX253" s="3"/>
      <c r="JGY253" s="3"/>
      <c r="JGZ253" s="3"/>
      <c r="JHA253" s="3"/>
      <c r="JHB253" s="3"/>
      <c r="JHC253" s="3"/>
      <c r="JHD253" s="3"/>
      <c r="JHE253" s="3"/>
      <c r="JHF253" s="3"/>
      <c r="JHG253" s="3"/>
      <c r="JHH253" s="3"/>
      <c r="JHI253" s="3"/>
      <c r="JHJ253" s="3"/>
      <c r="JHK253" s="3"/>
      <c r="JHL253" s="3"/>
      <c r="JHM253" s="3"/>
      <c r="JHN253" s="3"/>
      <c r="JHO253" s="3"/>
      <c r="JHP253" s="3"/>
      <c r="JHQ253" s="3"/>
      <c r="JHR253" s="3"/>
      <c r="JHS253" s="3"/>
      <c r="JHT253" s="3"/>
      <c r="JHU253" s="3"/>
      <c r="JHV253" s="3"/>
      <c r="JHW253" s="3"/>
      <c r="JHX253" s="3"/>
      <c r="JHY253" s="3"/>
      <c r="JHZ253" s="3"/>
      <c r="JIA253" s="3"/>
      <c r="JIB253" s="3"/>
      <c r="JIC253" s="3"/>
      <c r="JID253" s="3"/>
      <c r="JIE253" s="3"/>
      <c r="JIF253" s="3"/>
      <c r="JIG253" s="3"/>
      <c r="JIH253" s="3"/>
      <c r="JII253" s="3"/>
      <c r="JIJ253" s="3"/>
      <c r="JIK253" s="3"/>
      <c r="JIL253" s="3"/>
      <c r="JIM253" s="3"/>
      <c r="JIN253" s="3"/>
      <c r="JIO253" s="3"/>
      <c r="JIP253" s="3"/>
      <c r="JIQ253" s="3"/>
      <c r="JIR253" s="3"/>
      <c r="JIS253" s="3"/>
      <c r="JIT253" s="3"/>
      <c r="JIU253" s="3"/>
      <c r="JIV253" s="3"/>
      <c r="JIW253" s="3"/>
      <c r="JIX253" s="3"/>
      <c r="JIY253" s="3"/>
      <c r="JIZ253" s="3"/>
      <c r="JJA253" s="3"/>
      <c r="JJB253" s="3"/>
      <c r="JJC253" s="3"/>
      <c r="JJD253" s="3"/>
      <c r="JJE253" s="3"/>
      <c r="JJF253" s="3"/>
      <c r="JJG253" s="3"/>
      <c r="JJH253" s="3"/>
      <c r="JJI253" s="3"/>
      <c r="JJJ253" s="3"/>
      <c r="JJK253" s="3"/>
      <c r="JJL253" s="3"/>
      <c r="JJM253" s="3"/>
      <c r="JJN253" s="3"/>
      <c r="JJO253" s="3"/>
      <c r="JJP253" s="3"/>
      <c r="JJQ253" s="3"/>
      <c r="JJR253" s="3"/>
      <c r="JJS253" s="3"/>
      <c r="JJT253" s="3"/>
      <c r="JJU253" s="3"/>
      <c r="JJV253" s="3"/>
      <c r="JJW253" s="3"/>
      <c r="JJX253" s="3"/>
      <c r="JJY253" s="3"/>
      <c r="JJZ253" s="3"/>
      <c r="JKA253" s="3"/>
      <c r="JKB253" s="3"/>
      <c r="JKC253" s="3"/>
      <c r="JKD253" s="3"/>
      <c r="JKE253" s="3"/>
      <c r="JKF253" s="3"/>
      <c r="JKG253" s="3"/>
      <c r="JKH253" s="3"/>
      <c r="JKI253" s="3"/>
      <c r="JKJ253" s="3"/>
      <c r="JKK253" s="3"/>
      <c r="JKL253" s="3"/>
      <c r="JKM253" s="3"/>
      <c r="JKN253" s="3"/>
      <c r="JKO253" s="3"/>
      <c r="JKP253" s="3"/>
      <c r="JKQ253" s="3"/>
      <c r="JKR253" s="3"/>
      <c r="JKS253" s="3"/>
      <c r="JKT253" s="3"/>
      <c r="JKU253" s="3"/>
      <c r="JKV253" s="3"/>
      <c r="JKW253" s="3"/>
      <c r="JKX253" s="3"/>
      <c r="JKY253" s="3"/>
      <c r="JKZ253" s="3"/>
      <c r="JLA253" s="3"/>
      <c r="JLB253" s="3"/>
      <c r="JLC253" s="3"/>
      <c r="JLD253" s="3"/>
      <c r="JLE253" s="3"/>
      <c r="JLF253" s="3"/>
      <c r="JLG253" s="3"/>
      <c r="JLH253" s="3"/>
      <c r="JLI253" s="3"/>
      <c r="JLJ253" s="3"/>
      <c r="JLK253" s="3"/>
      <c r="JLL253" s="3"/>
      <c r="JLM253" s="3"/>
      <c r="JLN253" s="3"/>
      <c r="JLO253" s="3"/>
      <c r="JLP253" s="3"/>
      <c r="JLQ253" s="3"/>
      <c r="JLR253" s="3"/>
      <c r="JLS253" s="3"/>
      <c r="JLT253" s="3"/>
      <c r="JLU253" s="3"/>
      <c r="JLV253" s="3"/>
      <c r="JLW253" s="3"/>
      <c r="JLX253" s="3"/>
      <c r="JLY253" s="3"/>
      <c r="JLZ253" s="3"/>
      <c r="JMA253" s="3"/>
      <c r="JMB253" s="3"/>
      <c r="JMC253" s="3"/>
      <c r="JMD253" s="3"/>
      <c r="JME253" s="3"/>
      <c r="JMF253" s="3"/>
      <c r="JMG253" s="3"/>
      <c r="JMH253" s="3"/>
      <c r="JMI253" s="3"/>
      <c r="JMJ253" s="3"/>
      <c r="JMK253" s="3"/>
      <c r="JML253" s="3"/>
      <c r="JMM253" s="3"/>
      <c r="JMN253" s="3"/>
      <c r="JMO253" s="3"/>
      <c r="JMP253" s="3"/>
      <c r="JMQ253" s="3"/>
      <c r="JMR253" s="3"/>
      <c r="JMS253" s="3"/>
      <c r="JMT253" s="3"/>
      <c r="JMU253" s="3"/>
      <c r="JMV253" s="3"/>
      <c r="JMW253" s="3"/>
      <c r="JMX253" s="3"/>
      <c r="JMY253" s="3"/>
      <c r="JMZ253" s="3"/>
      <c r="JNA253" s="3"/>
      <c r="JNB253" s="3"/>
      <c r="JNC253" s="3"/>
      <c r="JND253" s="3"/>
      <c r="JNE253" s="3"/>
      <c r="JNF253" s="3"/>
      <c r="JNG253" s="3"/>
      <c r="JNH253" s="3"/>
      <c r="JNI253" s="3"/>
      <c r="JNJ253" s="3"/>
      <c r="JNK253" s="3"/>
      <c r="JNL253" s="3"/>
      <c r="JNM253" s="3"/>
      <c r="JNN253" s="3"/>
      <c r="JNO253" s="3"/>
      <c r="JNP253" s="3"/>
      <c r="JNQ253" s="3"/>
      <c r="JNR253" s="3"/>
      <c r="JNS253" s="3"/>
      <c r="JNT253" s="3"/>
      <c r="JNU253" s="3"/>
      <c r="JNV253" s="3"/>
      <c r="JNW253" s="3"/>
      <c r="JNX253" s="3"/>
      <c r="JNY253" s="3"/>
      <c r="JNZ253" s="3"/>
      <c r="JOA253" s="3"/>
      <c r="JOB253" s="3"/>
      <c r="JOC253" s="3"/>
      <c r="JOD253" s="3"/>
      <c r="JOE253" s="3"/>
      <c r="JOF253" s="3"/>
      <c r="JOG253" s="3"/>
      <c r="JOH253" s="3"/>
      <c r="JOI253" s="3"/>
      <c r="JOJ253" s="3"/>
      <c r="JOK253" s="3"/>
      <c r="JOL253" s="3"/>
      <c r="JOM253" s="3"/>
      <c r="JON253" s="3"/>
      <c r="JOO253" s="3"/>
      <c r="JOP253" s="3"/>
      <c r="JOQ253" s="3"/>
      <c r="JOR253" s="3"/>
      <c r="JOS253" s="3"/>
      <c r="JOT253" s="3"/>
      <c r="JOU253" s="3"/>
      <c r="JOV253" s="3"/>
      <c r="JOW253" s="3"/>
      <c r="JOX253" s="3"/>
      <c r="JOY253" s="3"/>
      <c r="JOZ253" s="3"/>
      <c r="JPA253" s="3"/>
      <c r="JPB253" s="3"/>
      <c r="JPC253" s="3"/>
      <c r="JPD253" s="3"/>
      <c r="JPE253" s="3"/>
      <c r="JPF253" s="3"/>
      <c r="JPG253" s="3"/>
      <c r="JPH253" s="3"/>
      <c r="JPI253" s="3"/>
      <c r="JPJ253" s="3"/>
      <c r="JPK253" s="3"/>
      <c r="JPL253" s="3"/>
      <c r="JPM253" s="3"/>
      <c r="JPN253" s="3"/>
      <c r="JPO253" s="3"/>
      <c r="JPP253" s="3"/>
      <c r="JPQ253" s="3"/>
      <c r="JPR253" s="3"/>
      <c r="JPS253" s="3"/>
      <c r="JPT253" s="3"/>
      <c r="JPU253" s="3"/>
      <c r="JPV253" s="3"/>
      <c r="JPW253" s="3"/>
      <c r="JPX253" s="3"/>
      <c r="JPY253" s="3"/>
      <c r="JPZ253" s="3"/>
      <c r="JQA253" s="3"/>
      <c r="JQB253" s="3"/>
      <c r="JQC253" s="3"/>
      <c r="JQD253" s="3"/>
      <c r="JQE253" s="3"/>
      <c r="JQF253" s="3"/>
      <c r="JQG253" s="3"/>
      <c r="JQH253" s="3"/>
      <c r="JQI253" s="3"/>
      <c r="JQJ253" s="3"/>
      <c r="JQK253" s="3"/>
      <c r="JQL253" s="3"/>
      <c r="JQM253" s="3"/>
      <c r="JQN253" s="3"/>
      <c r="JQO253" s="3"/>
      <c r="JQP253" s="3"/>
      <c r="JQQ253" s="3"/>
      <c r="JQR253" s="3"/>
      <c r="JQS253" s="3"/>
      <c r="JQT253" s="3"/>
      <c r="JQU253" s="3"/>
      <c r="JQV253" s="3"/>
      <c r="JQW253" s="3"/>
      <c r="JQX253" s="3"/>
      <c r="JQY253" s="3"/>
      <c r="JQZ253" s="3"/>
      <c r="JRA253" s="3"/>
      <c r="JRB253" s="3"/>
      <c r="JRC253" s="3"/>
      <c r="JRD253" s="3"/>
      <c r="JRE253" s="3"/>
      <c r="JRF253" s="3"/>
      <c r="JRG253" s="3"/>
      <c r="JRH253" s="3"/>
      <c r="JRI253" s="3"/>
      <c r="JRJ253" s="3"/>
      <c r="JRK253" s="3"/>
      <c r="JRL253" s="3"/>
      <c r="JRM253" s="3"/>
      <c r="JRN253" s="3"/>
      <c r="JRO253" s="3"/>
      <c r="JRP253" s="3"/>
      <c r="JRQ253" s="3"/>
      <c r="JRR253" s="3"/>
      <c r="JRS253" s="3"/>
      <c r="JRT253" s="3"/>
      <c r="JRU253" s="3"/>
      <c r="JRV253" s="3"/>
      <c r="JRW253" s="3"/>
      <c r="JRX253" s="3"/>
      <c r="JRY253" s="3"/>
      <c r="JRZ253" s="3"/>
      <c r="JSA253" s="3"/>
      <c r="JSB253" s="3"/>
      <c r="JSC253" s="3"/>
      <c r="JSD253" s="3"/>
      <c r="JSE253" s="3"/>
      <c r="JSF253" s="3"/>
      <c r="JSG253" s="3"/>
      <c r="JSH253" s="3"/>
      <c r="JSI253" s="3"/>
      <c r="JSJ253" s="3"/>
      <c r="JSK253" s="3"/>
      <c r="JSL253" s="3"/>
      <c r="JSM253" s="3"/>
      <c r="JSN253" s="3"/>
      <c r="JSO253" s="3"/>
      <c r="JSP253" s="3"/>
      <c r="JSQ253" s="3"/>
      <c r="JSR253" s="3"/>
      <c r="JSS253" s="3"/>
      <c r="JST253" s="3"/>
      <c r="JSU253" s="3"/>
      <c r="JSV253" s="3"/>
      <c r="JSW253" s="3"/>
      <c r="JSX253" s="3"/>
      <c r="JSY253" s="3"/>
      <c r="JSZ253" s="3"/>
      <c r="JTA253" s="3"/>
      <c r="JTB253" s="3"/>
      <c r="JTC253" s="3"/>
      <c r="JTD253" s="3"/>
      <c r="JTE253" s="3"/>
      <c r="JTF253" s="3"/>
      <c r="JTG253" s="3"/>
      <c r="JTH253" s="3"/>
      <c r="JTI253" s="3"/>
      <c r="JTJ253" s="3"/>
      <c r="JTK253" s="3"/>
      <c r="JTL253" s="3"/>
      <c r="JTM253" s="3"/>
      <c r="JTN253" s="3"/>
      <c r="JTO253" s="3"/>
      <c r="JTP253" s="3"/>
      <c r="JTQ253" s="3"/>
      <c r="JTR253" s="3"/>
      <c r="JTS253" s="3"/>
      <c r="JTT253" s="3"/>
      <c r="JTU253" s="3"/>
      <c r="JTV253" s="3"/>
      <c r="JTW253" s="3"/>
      <c r="JTX253" s="3"/>
      <c r="JTY253" s="3"/>
      <c r="JTZ253" s="3"/>
      <c r="JUA253" s="3"/>
      <c r="JUB253" s="3"/>
      <c r="JUC253" s="3"/>
      <c r="JUD253" s="3"/>
      <c r="JUE253" s="3"/>
      <c r="JUF253" s="3"/>
      <c r="JUG253" s="3"/>
      <c r="JUH253" s="3"/>
      <c r="JUI253" s="3"/>
      <c r="JUJ253" s="3"/>
      <c r="JUK253" s="3"/>
      <c r="JUL253" s="3"/>
      <c r="JUM253" s="3"/>
      <c r="JUN253" s="3"/>
      <c r="JUO253" s="3"/>
      <c r="JUP253" s="3"/>
      <c r="JUQ253" s="3"/>
      <c r="JUR253" s="3"/>
      <c r="JUS253" s="3"/>
      <c r="JUT253" s="3"/>
      <c r="JUU253" s="3"/>
      <c r="JUV253" s="3"/>
      <c r="JUW253" s="3"/>
      <c r="JUX253" s="3"/>
      <c r="JUY253" s="3"/>
      <c r="JUZ253" s="3"/>
      <c r="JVA253" s="3"/>
      <c r="JVB253" s="3"/>
      <c r="JVC253" s="3"/>
      <c r="JVD253" s="3"/>
      <c r="JVE253" s="3"/>
      <c r="JVF253" s="3"/>
      <c r="JVG253" s="3"/>
      <c r="JVH253" s="3"/>
      <c r="JVI253" s="3"/>
      <c r="JVJ253" s="3"/>
      <c r="JVK253" s="3"/>
      <c r="JVL253" s="3"/>
      <c r="JVM253" s="3"/>
      <c r="JVN253" s="3"/>
      <c r="JVO253" s="3"/>
      <c r="JVP253" s="3"/>
      <c r="JVQ253" s="3"/>
      <c r="JVR253" s="3"/>
      <c r="JVS253" s="3"/>
      <c r="JVT253" s="3"/>
      <c r="JVU253" s="3"/>
      <c r="JVV253" s="3"/>
      <c r="JVW253" s="3"/>
      <c r="JVX253" s="3"/>
      <c r="JVY253" s="3"/>
      <c r="JVZ253" s="3"/>
      <c r="JWA253" s="3"/>
      <c r="JWB253" s="3"/>
      <c r="JWC253" s="3"/>
      <c r="JWD253" s="3"/>
      <c r="JWE253" s="3"/>
      <c r="JWF253" s="3"/>
      <c r="JWG253" s="3"/>
      <c r="JWH253" s="3"/>
      <c r="JWI253" s="3"/>
      <c r="JWJ253" s="3"/>
      <c r="JWK253" s="3"/>
      <c r="JWL253" s="3"/>
      <c r="JWM253" s="3"/>
      <c r="JWN253" s="3"/>
      <c r="JWO253" s="3"/>
      <c r="JWP253" s="3"/>
      <c r="JWQ253" s="3"/>
      <c r="JWR253" s="3"/>
      <c r="JWS253" s="3"/>
      <c r="JWT253" s="3"/>
      <c r="JWU253" s="3"/>
      <c r="JWV253" s="3"/>
      <c r="JWW253" s="3"/>
      <c r="JWX253" s="3"/>
      <c r="JWY253" s="3"/>
      <c r="JWZ253" s="3"/>
      <c r="JXA253" s="3"/>
      <c r="JXB253" s="3"/>
      <c r="JXC253" s="3"/>
      <c r="JXD253" s="3"/>
      <c r="JXE253" s="3"/>
      <c r="JXF253" s="3"/>
      <c r="JXG253" s="3"/>
      <c r="JXH253" s="3"/>
      <c r="JXI253" s="3"/>
      <c r="JXJ253" s="3"/>
      <c r="JXK253" s="3"/>
      <c r="JXL253" s="3"/>
      <c r="JXM253" s="3"/>
      <c r="JXN253" s="3"/>
      <c r="JXO253" s="3"/>
      <c r="JXP253" s="3"/>
      <c r="JXQ253" s="3"/>
      <c r="JXR253" s="3"/>
      <c r="JXS253" s="3"/>
      <c r="JXT253" s="3"/>
      <c r="JXU253" s="3"/>
      <c r="JXV253" s="3"/>
      <c r="JXW253" s="3"/>
      <c r="JXX253" s="3"/>
      <c r="JXY253" s="3"/>
      <c r="JXZ253" s="3"/>
      <c r="JYA253" s="3"/>
      <c r="JYB253" s="3"/>
      <c r="JYC253" s="3"/>
      <c r="JYD253" s="3"/>
      <c r="JYE253" s="3"/>
      <c r="JYF253" s="3"/>
      <c r="JYG253" s="3"/>
      <c r="JYH253" s="3"/>
      <c r="JYI253" s="3"/>
      <c r="JYJ253" s="3"/>
      <c r="JYK253" s="3"/>
      <c r="JYL253" s="3"/>
      <c r="JYM253" s="3"/>
      <c r="JYN253" s="3"/>
      <c r="JYO253" s="3"/>
      <c r="JYP253" s="3"/>
      <c r="JYQ253" s="3"/>
      <c r="JYR253" s="3"/>
      <c r="JYS253" s="3"/>
      <c r="JYT253" s="3"/>
      <c r="JYU253" s="3"/>
      <c r="JYV253" s="3"/>
      <c r="JYW253" s="3"/>
      <c r="JYX253" s="3"/>
      <c r="JYY253" s="3"/>
      <c r="JYZ253" s="3"/>
      <c r="JZA253" s="3"/>
      <c r="JZB253" s="3"/>
      <c r="JZC253" s="3"/>
      <c r="JZD253" s="3"/>
      <c r="JZE253" s="3"/>
      <c r="JZF253" s="3"/>
      <c r="JZG253" s="3"/>
      <c r="JZH253" s="3"/>
      <c r="JZI253" s="3"/>
      <c r="JZJ253" s="3"/>
      <c r="JZK253" s="3"/>
      <c r="JZL253" s="3"/>
      <c r="JZM253" s="3"/>
      <c r="JZN253" s="3"/>
      <c r="JZO253" s="3"/>
      <c r="JZP253" s="3"/>
      <c r="JZQ253" s="3"/>
      <c r="JZR253" s="3"/>
      <c r="JZS253" s="3"/>
      <c r="JZT253" s="3"/>
      <c r="JZU253" s="3"/>
      <c r="JZV253" s="3"/>
      <c r="JZW253" s="3"/>
      <c r="JZX253" s="3"/>
      <c r="JZY253" s="3"/>
      <c r="JZZ253" s="3"/>
      <c r="KAA253" s="3"/>
      <c r="KAB253" s="3"/>
      <c r="KAC253" s="3"/>
      <c r="KAD253" s="3"/>
      <c r="KAE253" s="3"/>
      <c r="KAF253" s="3"/>
      <c r="KAG253" s="3"/>
      <c r="KAH253" s="3"/>
      <c r="KAI253" s="3"/>
      <c r="KAJ253" s="3"/>
      <c r="KAK253" s="3"/>
      <c r="KAL253" s="3"/>
      <c r="KAM253" s="3"/>
      <c r="KAN253" s="3"/>
      <c r="KAO253" s="3"/>
      <c r="KAP253" s="3"/>
      <c r="KAQ253" s="3"/>
      <c r="KAR253" s="3"/>
      <c r="KAS253" s="3"/>
      <c r="KAT253" s="3"/>
      <c r="KAU253" s="3"/>
      <c r="KAV253" s="3"/>
      <c r="KAW253" s="3"/>
      <c r="KAX253" s="3"/>
      <c r="KAY253" s="3"/>
      <c r="KAZ253" s="3"/>
      <c r="KBA253" s="3"/>
      <c r="KBB253" s="3"/>
      <c r="KBC253" s="3"/>
      <c r="KBD253" s="3"/>
      <c r="KBE253" s="3"/>
      <c r="KBF253" s="3"/>
      <c r="KBG253" s="3"/>
      <c r="KBH253" s="3"/>
      <c r="KBI253" s="3"/>
      <c r="KBJ253" s="3"/>
      <c r="KBK253" s="3"/>
      <c r="KBL253" s="3"/>
      <c r="KBM253" s="3"/>
      <c r="KBN253" s="3"/>
      <c r="KBO253" s="3"/>
      <c r="KBP253" s="3"/>
      <c r="KBQ253" s="3"/>
      <c r="KBR253" s="3"/>
      <c r="KBS253" s="3"/>
      <c r="KBT253" s="3"/>
      <c r="KBU253" s="3"/>
      <c r="KBV253" s="3"/>
      <c r="KBW253" s="3"/>
      <c r="KBX253" s="3"/>
      <c r="KBY253" s="3"/>
      <c r="KBZ253" s="3"/>
      <c r="KCA253" s="3"/>
      <c r="KCB253" s="3"/>
      <c r="KCC253" s="3"/>
      <c r="KCD253" s="3"/>
      <c r="KCE253" s="3"/>
      <c r="KCF253" s="3"/>
      <c r="KCG253" s="3"/>
      <c r="KCH253" s="3"/>
      <c r="KCI253" s="3"/>
      <c r="KCJ253" s="3"/>
      <c r="KCK253" s="3"/>
      <c r="KCL253" s="3"/>
      <c r="KCM253" s="3"/>
      <c r="KCN253" s="3"/>
      <c r="KCO253" s="3"/>
      <c r="KCP253" s="3"/>
      <c r="KCQ253" s="3"/>
      <c r="KCR253" s="3"/>
      <c r="KCS253" s="3"/>
      <c r="KCT253" s="3"/>
      <c r="KCU253" s="3"/>
      <c r="KCV253" s="3"/>
      <c r="KCW253" s="3"/>
      <c r="KCX253" s="3"/>
      <c r="KCY253" s="3"/>
      <c r="KCZ253" s="3"/>
      <c r="KDA253" s="3"/>
      <c r="KDB253" s="3"/>
      <c r="KDC253" s="3"/>
      <c r="KDD253" s="3"/>
      <c r="KDE253" s="3"/>
      <c r="KDF253" s="3"/>
      <c r="KDG253" s="3"/>
      <c r="KDH253" s="3"/>
      <c r="KDI253" s="3"/>
      <c r="KDJ253" s="3"/>
      <c r="KDK253" s="3"/>
      <c r="KDL253" s="3"/>
      <c r="KDM253" s="3"/>
      <c r="KDN253" s="3"/>
      <c r="KDO253" s="3"/>
      <c r="KDP253" s="3"/>
      <c r="KDQ253" s="3"/>
      <c r="KDR253" s="3"/>
      <c r="KDS253" s="3"/>
      <c r="KDT253" s="3"/>
      <c r="KDU253" s="3"/>
      <c r="KDV253" s="3"/>
      <c r="KDW253" s="3"/>
      <c r="KDX253" s="3"/>
      <c r="KDY253" s="3"/>
      <c r="KDZ253" s="3"/>
      <c r="KEA253" s="3"/>
      <c r="KEB253" s="3"/>
      <c r="KEC253" s="3"/>
      <c r="KED253" s="3"/>
      <c r="KEE253" s="3"/>
      <c r="KEF253" s="3"/>
      <c r="KEG253" s="3"/>
      <c r="KEH253" s="3"/>
      <c r="KEI253" s="3"/>
      <c r="KEJ253" s="3"/>
      <c r="KEK253" s="3"/>
      <c r="KEL253" s="3"/>
      <c r="KEM253" s="3"/>
      <c r="KEN253" s="3"/>
      <c r="KEO253" s="3"/>
      <c r="KEP253" s="3"/>
      <c r="KEQ253" s="3"/>
      <c r="KER253" s="3"/>
      <c r="KES253" s="3"/>
      <c r="KET253" s="3"/>
      <c r="KEU253" s="3"/>
      <c r="KEV253" s="3"/>
      <c r="KEW253" s="3"/>
      <c r="KEX253" s="3"/>
      <c r="KEY253" s="3"/>
      <c r="KEZ253" s="3"/>
      <c r="KFA253" s="3"/>
      <c r="KFB253" s="3"/>
      <c r="KFC253" s="3"/>
      <c r="KFD253" s="3"/>
      <c r="KFE253" s="3"/>
      <c r="KFF253" s="3"/>
      <c r="KFG253" s="3"/>
      <c r="KFH253" s="3"/>
      <c r="KFI253" s="3"/>
      <c r="KFJ253" s="3"/>
      <c r="KFK253" s="3"/>
      <c r="KFL253" s="3"/>
      <c r="KFM253" s="3"/>
      <c r="KFN253" s="3"/>
      <c r="KFO253" s="3"/>
      <c r="KFP253" s="3"/>
      <c r="KFQ253" s="3"/>
      <c r="KFR253" s="3"/>
      <c r="KFS253" s="3"/>
      <c r="KFT253" s="3"/>
      <c r="KFU253" s="3"/>
      <c r="KFV253" s="3"/>
      <c r="KFW253" s="3"/>
      <c r="KFX253" s="3"/>
      <c r="KFY253" s="3"/>
      <c r="KFZ253" s="3"/>
      <c r="KGA253" s="3"/>
      <c r="KGB253" s="3"/>
      <c r="KGC253" s="3"/>
      <c r="KGD253" s="3"/>
      <c r="KGE253" s="3"/>
      <c r="KGF253" s="3"/>
      <c r="KGG253" s="3"/>
      <c r="KGH253" s="3"/>
      <c r="KGI253" s="3"/>
      <c r="KGJ253" s="3"/>
      <c r="KGK253" s="3"/>
      <c r="KGL253" s="3"/>
      <c r="KGM253" s="3"/>
      <c r="KGN253" s="3"/>
      <c r="KGO253" s="3"/>
      <c r="KGP253" s="3"/>
      <c r="KGQ253" s="3"/>
      <c r="KGR253" s="3"/>
      <c r="KGS253" s="3"/>
      <c r="KGT253" s="3"/>
      <c r="KGU253" s="3"/>
      <c r="KGV253" s="3"/>
      <c r="KGW253" s="3"/>
      <c r="KGX253" s="3"/>
      <c r="KGY253" s="3"/>
      <c r="KGZ253" s="3"/>
      <c r="KHA253" s="3"/>
      <c r="KHB253" s="3"/>
      <c r="KHC253" s="3"/>
      <c r="KHD253" s="3"/>
      <c r="KHE253" s="3"/>
      <c r="KHF253" s="3"/>
      <c r="KHG253" s="3"/>
      <c r="KHH253" s="3"/>
      <c r="KHI253" s="3"/>
      <c r="KHJ253" s="3"/>
      <c r="KHK253" s="3"/>
      <c r="KHL253" s="3"/>
      <c r="KHM253" s="3"/>
      <c r="KHN253" s="3"/>
      <c r="KHO253" s="3"/>
      <c r="KHP253" s="3"/>
      <c r="KHQ253" s="3"/>
      <c r="KHR253" s="3"/>
      <c r="KHS253" s="3"/>
      <c r="KHT253" s="3"/>
      <c r="KHU253" s="3"/>
      <c r="KHV253" s="3"/>
      <c r="KHW253" s="3"/>
      <c r="KHX253" s="3"/>
      <c r="KHY253" s="3"/>
      <c r="KHZ253" s="3"/>
      <c r="KIA253" s="3"/>
      <c r="KIB253" s="3"/>
      <c r="KIC253" s="3"/>
      <c r="KID253" s="3"/>
      <c r="KIE253" s="3"/>
      <c r="KIF253" s="3"/>
      <c r="KIG253" s="3"/>
      <c r="KIH253" s="3"/>
      <c r="KII253" s="3"/>
      <c r="KIJ253" s="3"/>
      <c r="KIK253" s="3"/>
      <c r="KIL253" s="3"/>
      <c r="KIM253" s="3"/>
      <c r="KIN253" s="3"/>
      <c r="KIO253" s="3"/>
      <c r="KIP253" s="3"/>
      <c r="KIQ253" s="3"/>
      <c r="KIR253" s="3"/>
      <c r="KIS253" s="3"/>
      <c r="KIT253" s="3"/>
      <c r="KIU253" s="3"/>
      <c r="KIV253" s="3"/>
      <c r="KIW253" s="3"/>
      <c r="KIX253" s="3"/>
      <c r="KIY253" s="3"/>
      <c r="KIZ253" s="3"/>
      <c r="KJA253" s="3"/>
      <c r="KJB253" s="3"/>
      <c r="KJC253" s="3"/>
      <c r="KJD253" s="3"/>
      <c r="KJE253" s="3"/>
      <c r="KJF253" s="3"/>
      <c r="KJG253" s="3"/>
      <c r="KJH253" s="3"/>
      <c r="KJI253" s="3"/>
      <c r="KJJ253" s="3"/>
      <c r="KJK253" s="3"/>
      <c r="KJL253" s="3"/>
      <c r="KJM253" s="3"/>
      <c r="KJN253" s="3"/>
      <c r="KJO253" s="3"/>
      <c r="KJP253" s="3"/>
      <c r="KJQ253" s="3"/>
      <c r="KJR253" s="3"/>
      <c r="KJS253" s="3"/>
      <c r="KJT253" s="3"/>
      <c r="KJU253" s="3"/>
      <c r="KJV253" s="3"/>
      <c r="KJW253" s="3"/>
      <c r="KJX253" s="3"/>
      <c r="KJY253" s="3"/>
      <c r="KJZ253" s="3"/>
      <c r="KKA253" s="3"/>
      <c r="KKB253" s="3"/>
      <c r="KKC253" s="3"/>
      <c r="KKD253" s="3"/>
      <c r="KKE253" s="3"/>
      <c r="KKF253" s="3"/>
      <c r="KKG253" s="3"/>
      <c r="KKH253" s="3"/>
      <c r="KKI253" s="3"/>
      <c r="KKJ253" s="3"/>
      <c r="KKK253" s="3"/>
      <c r="KKL253" s="3"/>
      <c r="KKM253" s="3"/>
      <c r="KKN253" s="3"/>
      <c r="KKO253" s="3"/>
      <c r="KKP253" s="3"/>
      <c r="KKQ253" s="3"/>
      <c r="KKR253" s="3"/>
      <c r="KKS253" s="3"/>
      <c r="KKT253" s="3"/>
      <c r="KKU253" s="3"/>
      <c r="KKV253" s="3"/>
      <c r="KKW253" s="3"/>
      <c r="KKX253" s="3"/>
      <c r="KKY253" s="3"/>
      <c r="KKZ253" s="3"/>
      <c r="KLA253" s="3"/>
      <c r="KLB253" s="3"/>
      <c r="KLC253" s="3"/>
      <c r="KLD253" s="3"/>
      <c r="KLE253" s="3"/>
      <c r="KLF253" s="3"/>
      <c r="KLG253" s="3"/>
      <c r="KLH253" s="3"/>
      <c r="KLI253" s="3"/>
      <c r="KLJ253" s="3"/>
      <c r="KLK253" s="3"/>
      <c r="KLL253" s="3"/>
      <c r="KLM253" s="3"/>
      <c r="KLN253" s="3"/>
      <c r="KLO253" s="3"/>
      <c r="KLP253" s="3"/>
      <c r="KLQ253" s="3"/>
      <c r="KLR253" s="3"/>
      <c r="KLS253" s="3"/>
      <c r="KLT253" s="3"/>
      <c r="KLU253" s="3"/>
      <c r="KLV253" s="3"/>
      <c r="KLW253" s="3"/>
      <c r="KLX253" s="3"/>
      <c r="KLY253" s="3"/>
      <c r="KLZ253" s="3"/>
      <c r="KMA253" s="3"/>
      <c r="KMB253" s="3"/>
      <c r="KMC253" s="3"/>
      <c r="KMD253" s="3"/>
      <c r="KME253" s="3"/>
      <c r="KMF253" s="3"/>
      <c r="KMG253" s="3"/>
      <c r="KMH253" s="3"/>
      <c r="KMI253" s="3"/>
      <c r="KMJ253" s="3"/>
      <c r="KMK253" s="3"/>
      <c r="KML253" s="3"/>
      <c r="KMM253" s="3"/>
      <c r="KMN253" s="3"/>
      <c r="KMO253" s="3"/>
      <c r="KMP253" s="3"/>
      <c r="KMQ253" s="3"/>
      <c r="KMR253" s="3"/>
      <c r="KMS253" s="3"/>
      <c r="KMT253" s="3"/>
      <c r="KMU253" s="3"/>
      <c r="KMV253" s="3"/>
      <c r="KMW253" s="3"/>
      <c r="KMX253" s="3"/>
      <c r="KMY253" s="3"/>
      <c r="KMZ253" s="3"/>
      <c r="KNA253" s="3"/>
      <c r="KNB253" s="3"/>
      <c r="KNC253" s="3"/>
      <c r="KND253" s="3"/>
      <c r="KNE253" s="3"/>
      <c r="KNF253" s="3"/>
      <c r="KNG253" s="3"/>
      <c r="KNH253" s="3"/>
      <c r="KNI253" s="3"/>
      <c r="KNJ253" s="3"/>
      <c r="KNK253" s="3"/>
      <c r="KNL253" s="3"/>
      <c r="KNM253" s="3"/>
      <c r="KNN253" s="3"/>
      <c r="KNO253" s="3"/>
      <c r="KNP253" s="3"/>
      <c r="KNQ253" s="3"/>
      <c r="KNR253" s="3"/>
      <c r="KNS253" s="3"/>
      <c r="KNT253" s="3"/>
      <c r="KNU253" s="3"/>
      <c r="KNV253" s="3"/>
      <c r="KNW253" s="3"/>
      <c r="KNX253" s="3"/>
      <c r="KNY253" s="3"/>
      <c r="KNZ253" s="3"/>
      <c r="KOA253" s="3"/>
      <c r="KOB253" s="3"/>
      <c r="KOC253" s="3"/>
      <c r="KOD253" s="3"/>
      <c r="KOE253" s="3"/>
      <c r="KOF253" s="3"/>
      <c r="KOG253" s="3"/>
      <c r="KOH253" s="3"/>
      <c r="KOI253" s="3"/>
      <c r="KOJ253" s="3"/>
      <c r="KOK253" s="3"/>
      <c r="KOL253" s="3"/>
      <c r="KOM253" s="3"/>
      <c r="KON253" s="3"/>
      <c r="KOO253" s="3"/>
      <c r="KOP253" s="3"/>
      <c r="KOQ253" s="3"/>
      <c r="KOR253" s="3"/>
      <c r="KOS253" s="3"/>
      <c r="KOT253" s="3"/>
      <c r="KOU253" s="3"/>
      <c r="KOV253" s="3"/>
      <c r="KOW253" s="3"/>
      <c r="KOX253" s="3"/>
      <c r="KOY253" s="3"/>
      <c r="KOZ253" s="3"/>
      <c r="KPA253" s="3"/>
      <c r="KPB253" s="3"/>
      <c r="KPC253" s="3"/>
      <c r="KPD253" s="3"/>
      <c r="KPE253" s="3"/>
      <c r="KPF253" s="3"/>
      <c r="KPG253" s="3"/>
      <c r="KPH253" s="3"/>
      <c r="KPI253" s="3"/>
      <c r="KPJ253" s="3"/>
      <c r="KPK253" s="3"/>
      <c r="KPL253" s="3"/>
      <c r="KPM253" s="3"/>
      <c r="KPN253" s="3"/>
      <c r="KPO253" s="3"/>
      <c r="KPP253" s="3"/>
      <c r="KPQ253" s="3"/>
      <c r="KPR253" s="3"/>
      <c r="KPS253" s="3"/>
      <c r="KPT253" s="3"/>
      <c r="KPU253" s="3"/>
      <c r="KPV253" s="3"/>
      <c r="KPW253" s="3"/>
      <c r="KPX253" s="3"/>
      <c r="KPY253" s="3"/>
      <c r="KPZ253" s="3"/>
      <c r="KQA253" s="3"/>
      <c r="KQB253" s="3"/>
      <c r="KQC253" s="3"/>
      <c r="KQD253" s="3"/>
      <c r="KQE253" s="3"/>
      <c r="KQF253" s="3"/>
      <c r="KQG253" s="3"/>
      <c r="KQH253" s="3"/>
      <c r="KQI253" s="3"/>
      <c r="KQJ253" s="3"/>
      <c r="KQK253" s="3"/>
      <c r="KQL253" s="3"/>
      <c r="KQM253" s="3"/>
      <c r="KQN253" s="3"/>
      <c r="KQO253" s="3"/>
      <c r="KQP253" s="3"/>
      <c r="KQQ253" s="3"/>
      <c r="KQR253" s="3"/>
      <c r="KQS253" s="3"/>
      <c r="KQT253" s="3"/>
      <c r="KQU253" s="3"/>
      <c r="KQV253" s="3"/>
      <c r="KQW253" s="3"/>
      <c r="KQX253" s="3"/>
      <c r="KQY253" s="3"/>
      <c r="KQZ253" s="3"/>
      <c r="KRA253" s="3"/>
      <c r="KRB253" s="3"/>
      <c r="KRC253" s="3"/>
      <c r="KRD253" s="3"/>
      <c r="KRE253" s="3"/>
      <c r="KRF253" s="3"/>
      <c r="KRG253" s="3"/>
      <c r="KRH253" s="3"/>
      <c r="KRI253" s="3"/>
      <c r="KRJ253" s="3"/>
      <c r="KRK253" s="3"/>
      <c r="KRL253" s="3"/>
      <c r="KRM253" s="3"/>
      <c r="KRN253" s="3"/>
      <c r="KRO253" s="3"/>
      <c r="KRP253" s="3"/>
      <c r="KRQ253" s="3"/>
      <c r="KRR253" s="3"/>
      <c r="KRS253" s="3"/>
      <c r="KRT253" s="3"/>
      <c r="KRU253" s="3"/>
      <c r="KRV253" s="3"/>
      <c r="KRW253" s="3"/>
      <c r="KRX253" s="3"/>
      <c r="KRY253" s="3"/>
      <c r="KRZ253" s="3"/>
      <c r="KSA253" s="3"/>
      <c r="KSB253" s="3"/>
      <c r="KSC253" s="3"/>
      <c r="KSD253" s="3"/>
      <c r="KSE253" s="3"/>
      <c r="KSF253" s="3"/>
      <c r="KSG253" s="3"/>
      <c r="KSH253" s="3"/>
      <c r="KSI253" s="3"/>
      <c r="KSJ253" s="3"/>
      <c r="KSK253" s="3"/>
      <c r="KSL253" s="3"/>
      <c r="KSM253" s="3"/>
      <c r="KSN253" s="3"/>
      <c r="KSO253" s="3"/>
      <c r="KSP253" s="3"/>
      <c r="KSQ253" s="3"/>
      <c r="KSR253" s="3"/>
      <c r="KSS253" s="3"/>
      <c r="KST253" s="3"/>
      <c r="KSU253" s="3"/>
      <c r="KSV253" s="3"/>
      <c r="KSW253" s="3"/>
      <c r="KSX253" s="3"/>
      <c r="KSY253" s="3"/>
      <c r="KSZ253" s="3"/>
      <c r="KTA253" s="3"/>
      <c r="KTB253" s="3"/>
      <c r="KTC253" s="3"/>
      <c r="KTD253" s="3"/>
      <c r="KTE253" s="3"/>
      <c r="KTF253" s="3"/>
      <c r="KTG253" s="3"/>
      <c r="KTH253" s="3"/>
      <c r="KTI253" s="3"/>
      <c r="KTJ253" s="3"/>
      <c r="KTK253" s="3"/>
      <c r="KTL253" s="3"/>
      <c r="KTM253" s="3"/>
      <c r="KTN253" s="3"/>
      <c r="KTO253" s="3"/>
      <c r="KTP253" s="3"/>
      <c r="KTQ253" s="3"/>
      <c r="KTR253" s="3"/>
      <c r="KTS253" s="3"/>
      <c r="KTT253" s="3"/>
      <c r="KTU253" s="3"/>
      <c r="KTV253" s="3"/>
      <c r="KTW253" s="3"/>
      <c r="KTX253" s="3"/>
      <c r="KTY253" s="3"/>
      <c r="KTZ253" s="3"/>
      <c r="KUA253" s="3"/>
      <c r="KUB253" s="3"/>
      <c r="KUC253" s="3"/>
      <c r="KUD253" s="3"/>
      <c r="KUE253" s="3"/>
      <c r="KUF253" s="3"/>
      <c r="KUG253" s="3"/>
      <c r="KUH253" s="3"/>
      <c r="KUI253" s="3"/>
      <c r="KUJ253" s="3"/>
      <c r="KUK253" s="3"/>
      <c r="KUL253" s="3"/>
      <c r="KUM253" s="3"/>
      <c r="KUN253" s="3"/>
      <c r="KUO253" s="3"/>
      <c r="KUP253" s="3"/>
      <c r="KUQ253" s="3"/>
      <c r="KUR253" s="3"/>
      <c r="KUS253" s="3"/>
      <c r="KUT253" s="3"/>
      <c r="KUU253" s="3"/>
      <c r="KUV253" s="3"/>
      <c r="KUW253" s="3"/>
      <c r="KUX253" s="3"/>
      <c r="KUY253" s="3"/>
      <c r="KUZ253" s="3"/>
      <c r="KVA253" s="3"/>
      <c r="KVB253" s="3"/>
      <c r="KVC253" s="3"/>
      <c r="KVD253" s="3"/>
      <c r="KVE253" s="3"/>
      <c r="KVF253" s="3"/>
      <c r="KVG253" s="3"/>
      <c r="KVH253" s="3"/>
      <c r="KVI253" s="3"/>
      <c r="KVJ253" s="3"/>
      <c r="KVK253" s="3"/>
      <c r="KVL253" s="3"/>
      <c r="KVM253" s="3"/>
      <c r="KVN253" s="3"/>
      <c r="KVO253" s="3"/>
      <c r="KVP253" s="3"/>
      <c r="KVQ253" s="3"/>
      <c r="KVR253" s="3"/>
      <c r="KVS253" s="3"/>
      <c r="KVT253" s="3"/>
      <c r="KVU253" s="3"/>
      <c r="KVV253" s="3"/>
      <c r="KVW253" s="3"/>
      <c r="KVX253" s="3"/>
      <c r="KVY253" s="3"/>
      <c r="KVZ253" s="3"/>
      <c r="KWA253" s="3"/>
      <c r="KWB253" s="3"/>
      <c r="KWC253" s="3"/>
      <c r="KWD253" s="3"/>
      <c r="KWE253" s="3"/>
      <c r="KWF253" s="3"/>
      <c r="KWG253" s="3"/>
      <c r="KWH253" s="3"/>
      <c r="KWI253" s="3"/>
      <c r="KWJ253" s="3"/>
      <c r="KWK253" s="3"/>
      <c r="KWL253" s="3"/>
      <c r="KWM253" s="3"/>
      <c r="KWN253" s="3"/>
      <c r="KWO253" s="3"/>
      <c r="KWP253" s="3"/>
      <c r="KWQ253" s="3"/>
      <c r="KWR253" s="3"/>
      <c r="KWS253" s="3"/>
      <c r="KWT253" s="3"/>
      <c r="KWU253" s="3"/>
      <c r="KWV253" s="3"/>
      <c r="KWW253" s="3"/>
      <c r="KWX253" s="3"/>
      <c r="KWY253" s="3"/>
      <c r="KWZ253" s="3"/>
      <c r="KXA253" s="3"/>
      <c r="KXB253" s="3"/>
      <c r="KXC253" s="3"/>
      <c r="KXD253" s="3"/>
      <c r="KXE253" s="3"/>
      <c r="KXF253" s="3"/>
      <c r="KXG253" s="3"/>
      <c r="KXH253" s="3"/>
      <c r="KXI253" s="3"/>
      <c r="KXJ253" s="3"/>
      <c r="KXK253" s="3"/>
      <c r="KXL253" s="3"/>
      <c r="KXM253" s="3"/>
      <c r="KXN253" s="3"/>
      <c r="KXO253" s="3"/>
      <c r="KXP253" s="3"/>
      <c r="KXQ253" s="3"/>
      <c r="KXR253" s="3"/>
      <c r="KXS253" s="3"/>
      <c r="KXT253" s="3"/>
      <c r="KXU253" s="3"/>
      <c r="KXV253" s="3"/>
      <c r="KXW253" s="3"/>
      <c r="KXX253" s="3"/>
      <c r="KXY253" s="3"/>
      <c r="KXZ253" s="3"/>
      <c r="KYA253" s="3"/>
      <c r="KYB253" s="3"/>
      <c r="KYC253" s="3"/>
      <c r="KYD253" s="3"/>
      <c r="KYE253" s="3"/>
      <c r="KYF253" s="3"/>
      <c r="KYG253" s="3"/>
      <c r="KYH253" s="3"/>
      <c r="KYI253" s="3"/>
      <c r="KYJ253" s="3"/>
      <c r="KYK253" s="3"/>
      <c r="KYL253" s="3"/>
      <c r="KYM253" s="3"/>
      <c r="KYN253" s="3"/>
      <c r="KYO253" s="3"/>
      <c r="KYP253" s="3"/>
      <c r="KYQ253" s="3"/>
      <c r="KYR253" s="3"/>
      <c r="KYS253" s="3"/>
      <c r="KYT253" s="3"/>
      <c r="KYU253" s="3"/>
      <c r="KYV253" s="3"/>
      <c r="KYW253" s="3"/>
      <c r="KYX253" s="3"/>
      <c r="KYY253" s="3"/>
      <c r="KYZ253" s="3"/>
      <c r="KZA253" s="3"/>
      <c r="KZB253" s="3"/>
      <c r="KZC253" s="3"/>
      <c r="KZD253" s="3"/>
      <c r="KZE253" s="3"/>
      <c r="KZF253" s="3"/>
      <c r="KZG253" s="3"/>
      <c r="KZH253" s="3"/>
      <c r="KZI253" s="3"/>
      <c r="KZJ253" s="3"/>
      <c r="KZK253" s="3"/>
      <c r="KZL253" s="3"/>
      <c r="KZM253" s="3"/>
      <c r="KZN253" s="3"/>
      <c r="KZO253" s="3"/>
      <c r="KZP253" s="3"/>
      <c r="KZQ253" s="3"/>
      <c r="KZR253" s="3"/>
      <c r="KZS253" s="3"/>
      <c r="KZT253" s="3"/>
      <c r="KZU253" s="3"/>
      <c r="KZV253" s="3"/>
      <c r="KZW253" s="3"/>
      <c r="KZX253" s="3"/>
      <c r="KZY253" s="3"/>
      <c r="KZZ253" s="3"/>
      <c r="LAA253" s="3"/>
      <c r="LAB253" s="3"/>
      <c r="LAC253" s="3"/>
      <c r="LAD253" s="3"/>
      <c r="LAE253" s="3"/>
      <c r="LAF253" s="3"/>
      <c r="LAG253" s="3"/>
      <c r="LAH253" s="3"/>
      <c r="LAI253" s="3"/>
      <c r="LAJ253" s="3"/>
      <c r="LAK253" s="3"/>
      <c r="LAL253" s="3"/>
      <c r="LAM253" s="3"/>
      <c r="LAN253" s="3"/>
      <c r="LAO253" s="3"/>
      <c r="LAP253" s="3"/>
      <c r="LAQ253" s="3"/>
      <c r="LAR253" s="3"/>
      <c r="LAS253" s="3"/>
      <c r="LAT253" s="3"/>
      <c r="LAU253" s="3"/>
      <c r="LAV253" s="3"/>
      <c r="LAW253" s="3"/>
      <c r="LAX253" s="3"/>
      <c r="LAY253" s="3"/>
      <c r="LAZ253" s="3"/>
      <c r="LBA253" s="3"/>
      <c r="LBB253" s="3"/>
      <c r="LBC253" s="3"/>
      <c r="LBD253" s="3"/>
      <c r="LBE253" s="3"/>
      <c r="LBF253" s="3"/>
      <c r="LBG253" s="3"/>
      <c r="LBH253" s="3"/>
      <c r="LBI253" s="3"/>
      <c r="LBJ253" s="3"/>
      <c r="LBK253" s="3"/>
      <c r="LBL253" s="3"/>
      <c r="LBM253" s="3"/>
      <c r="LBN253" s="3"/>
      <c r="LBO253" s="3"/>
      <c r="LBP253" s="3"/>
      <c r="LBQ253" s="3"/>
      <c r="LBR253" s="3"/>
      <c r="LBS253" s="3"/>
      <c r="LBT253" s="3"/>
      <c r="LBU253" s="3"/>
      <c r="LBV253" s="3"/>
      <c r="LBW253" s="3"/>
      <c r="LBX253" s="3"/>
      <c r="LBY253" s="3"/>
      <c r="LBZ253" s="3"/>
      <c r="LCA253" s="3"/>
      <c r="LCB253" s="3"/>
      <c r="LCC253" s="3"/>
      <c r="LCD253" s="3"/>
      <c r="LCE253" s="3"/>
      <c r="LCF253" s="3"/>
      <c r="LCG253" s="3"/>
      <c r="LCH253" s="3"/>
      <c r="LCI253" s="3"/>
      <c r="LCJ253" s="3"/>
      <c r="LCK253" s="3"/>
      <c r="LCL253" s="3"/>
      <c r="LCM253" s="3"/>
      <c r="LCN253" s="3"/>
      <c r="LCO253" s="3"/>
      <c r="LCP253" s="3"/>
      <c r="LCQ253" s="3"/>
      <c r="LCR253" s="3"/>
      <c r="LCS253" s="3"/>
      <c r="LCT253" s="3"/>
      <c r="LCU253" s="3"/>
      <c r="LCV253" s="3"/>
      <c r="LCW253" s="3"/>
      <c r="LCX253" s="3"/>
      <c r="LCY253" s="3"/>
      <c r="LCZ253" s="3"/>
      <c r="LDA253" s="3"/>
      <c r="LDB253" s="3"/>
      <c r="LDC253" s="3"/>
      <c r="LDD253" s="3"/>
      <c r="LDE253" s="3"/>
      <c r="LDF253" s="3"/>
      <c r="LDG253" s="3"/>
      <c r="LDH253" s="3"/>
      <c r="LDI253" s="3"/>
      <c r="LDJ253" s="3"/>
      <c r="LDK253" s="3"/>
      <c r="LDL253" s="3"/>
      <c r="LDM253" s="3"/>
      <c r="LDN253" s="3"/>
      <c r="LDO253" s="3"/>
      <c r="LDP253" s="3"/>
      <c r="LDQ253" s="3"/>
      <c r="LDR253" s="3"/>
      <c r="LDS253" s="3"/>
      <c r="LDT253" s="3"/>
      <c r="LDU253" s="3"/>
      <c r="LDV253" s="3"/>
      <c r="LDW253" s="3"/>
      <c r="LDX253" s="3"/>
      <c r="LDY253" s="3"/>
      <c r="LDZ253" s="3"/>
      <c r="LEA253" s="3"/>
      <c r="LEB253" s="3"/>
      <c r="LEC253" s="3"/>
      <c r="LED253" s="3"/>
      <c r="LEE253" s="3"/>
      <c r="LEF253" s="3"/>
      <c r="LEG253" s="3"/>
      <c r="LEH253" s="3"/>
      <c r="LEI253" s="3"/>
      <c r="LEJ253" s="3"/>
      <c r="LEK253" s="3"/>
      <c r="LEL253" s="3"/>
      <c r="LEM253" s="3"/>
      <c r="LEN253" s="3"/>
      <c r="LEO253" s="3"/>
      <c r="LEP253" s="3"/>
      <c r="LEQ253" s="3"/>
      <c r="LER253" s="3"/>
      <c r="LES253" s="3"/>
      <c r="LET253" s="3"/>
      <c r="LEU253" s="3"/>
      <c r="LEV253" s="3"/>
      <c r="LEW253" s="3"/>
      <c r="LEX253" s="3"/>
      <c r="LEY253" s="3"/>
      <c r="LEZ253" s="3"/>
      <c r="LFA253" s="3"/>
      <c r="LFB253" s="3"/>
      <c r="LFC253" s="3"/>
      <c r="LFD253" s="3"/>
      <c r="LFE253" s="3"/>
      <c r="LFF253" s="3"/>
      <c r="LFG253" s="3"/>
      <c r="LFH253" s="3"/>
      <c r="LFI253" s="3"/>
      <c r="LFJ253" s="3"/>
      <c r="LFK253" s="3"/>
      <c r="LFL253" s="3"/>
      <c r="LFM253" s="3"/>
      <c r="LFN253" s="3"/>
      <c r="LFO253" s="3"/>
      <c r="LFP253" s="3"/>
      <c r="LFQ253" s="3"/>
      <c r="LFR253" s="3"/>
      <c r="LFS253" s="3"/>
      <c r="LFT253" s="3"/>
      <c r="LFU253" s="3"/>
      <c r="LFV253" s="3"/>
      <c r="LFW253" s="3"/>
      <c r="LFX253" s="3"/>
      <c r="LFY253" s="3"/>
      <c r="LFZ253" s="3"/>
      <c r="LGA253" s="3"/>
      <c r="LGB253" s="3"/>
      <c r="LGC253" s="3"/>
      <c r="LGD253" s="3"/>
      <c r="LGE253" s="3"/>
      <c r="LGF253" s="3"/>
      <c r="LGG253" s="3"/>
      <c r="LGH253" s="3"/>
      <c r="LGI253" s="3"/>
      <c r="LGJ253" s="3"/>
      <c r="LGK253" s="3"/>
      <c r="LGL253" s="3"/>
      <c r="LGM253" s="3"/>
      <c r="LGN253" s="3"/>
      <c r="LGO253" s="3"/>
      <c r="LGP253" s="3"/>
      <c r="LGQ253" s="3"/>
      <c r="LGR253" s="3"/>
      <c r="LGS253" s="3"/>
      <c r="LGT253" s="3"/>
      <c r="LGU253" s="3"/>
      <c r="LGV253" s="3"/>
      <c r="LGW253" s="3"/>
      <c r="LGX253" s="3"/>
      <c r="LGY253" s="3"/>
      <c r="LGZ253" s="3"/>
      <c r="LHA253" s="3"/>
      <c r="LHB253" s="3"/>
      <c r="LHC253" s="3"/>
      <c r="LHD253" s="3"/>
      <c r="LHE253" s="3"/>
      <c r="LHF253" s="3"/>
      <c r="LHG253" s="3"/>
      <c r="LHH253" s="3"/>
      <c r="LHI253" s="3"/>
      <c r="LHJ253" s="3"/>
      <c r="LHK253" s="3"/>
      <c r="LHL253" s="3"/>
      <c r="LHM253" s="3"/>
      <c r="LHN253" s="3"/>
      <c r="LHO253" s="3"/>
      <c r="LHP253" s="3"/>
      <c r="LHQ253" s="3"/>
      <c r="LHR253" s="3"/>
      <c r="LHS253" s="3"/>
      <c r="LHT253" s="3"/>
      <c r="LHU253" s="3"/>
      <c r="LHV253" s="3"/>
      <c r="LHW253" s="3"/>
      <c r="LHX253" s="3"/>
      <c r="LHY253" s="3"/>
      <c r="LHZ253" s="3"/>
      <c r="LIA253" s="3"/>
      <c r="LIB253" s="3"/>
      <c r="LIC253" s="3"/>
      <c r="LID253" s="3"/>
      <c r="LIE253" s="3"/>
      <c r="LIF253" s="3"/>
      <c r="LIG253" s="3"/>
      <c r="LIH253" s="3"/>
      <c r="LII253" s="3"/>
      <c r="LIJ253" s="3"/>
      <c r="LIK253" s="3"/>
      <c r="LIL253" s="3"/>
      <c r="LIM253" s="3"/>
      <c r="LIN253" s="3"/>
      <c r="LIO253" s="3"/>
      <c r="LIP253" s="3"/>
      <c r="LIQ253" s="3"/>
      <c r="LIR253" s="3"/>
      <c r="LIS253" s="3"/>
      <c r="LIT253" s="3"/>
      <c r="LIU253" s="3"/>
      <c r="LIV253" s="3"/>
      <c r="LIW253" s="3"/>
      <c r="LIX253" s="3"/>
      <c r="LIY253" s="3"/>
      <c r="LIZ253" s="3"/>
      <c r="LJA253" s="3"/>
      <c r="LJB253" s="3"/>
      <c r="LJC253" s="3"/>
      <c r="LJD253" s="3"/>
      <c r="LJE253" s="3"/>
      <c r="LJF253" s="3"/>
      <c r="LJG253" s="3"/>
      <c r="LJH253" s="3"/>
      <c r="LJI253" s="3"/>
      <c r="LJJ253" s="3"/>
      <c r="LJK253" s="3"/>
      <c r="LJL253" s="3"/>
      <c r="LJM253" s="3"/>
      <c r="LJN253" s="3"/>
      <c r="LJO253" s="3"/>
      <c r="LJP253" s="3"/>
      <c r="LJQ253" s="3"/>
      <c r="LJR253" s="3"/>
      <c r="LJS253" s="3"/>
      <c r="LJT253" s="3"/>
      <c r="LJU253" s="3"/>
      <c r="LJV253" s="3"/>
      <c r="LJW253" s="3"/>
      <c r="LJX253" s="3"/>
      <c r="LJY253" s="3"/>
      <c r="LJZ253" s="3"/>
      <c r="LKA253" s="3"/>
      <c r="LKB253" s="3"/>
      <c r="LKC253" s="3"/>
      <c r="LKD253" s="3"/>
      <c r="LKE253" s="3"/>
      <c r="LKF253" s="3"/>
      <c r="LKG253" s="3"/>
      <c r="LKH253" s="3"/>
      <c r="LKI253" s="3"/>
      <c r="LKJ253" s="3"/>
      <c r="LKK253" s="3"/>
      <c r="LKL253" s="3"/>
      <c r="LKM253" s="3"/>
      <c r="LKN253" s="3"/>
      <c r="LKO253" s="3"/>
      <c r="LKP253" s="3"/>
      <c r="LKQ253" s="3"/>
      <c r="LKR253" s="3"/>
      <c r="LKS253" s="3"/>
      <c r="LKT253" s="3"/>
      <c r="LKU253" s="3"/>
      <c r="LKV253" s="3"/>
      <c r="LKW253" s="3"/>
      <c r="LKX253" s="3"/>
      <c r="LKY253" s="3"/>
      <c r="LKZ253" s="3"/>
      <c r="LLA253" s="3"/>
      <c r="LLB253" s="3"/>
      <c r="LLC253" s="3"/>
      <c r="LLD253" s="3"/>
      <c r="LLE253" s="3"/>
      <c r="LLF253" s="3"/>
      <c r="LLG253" s="3"/>
      <c r="LLH253" s="3"/>
      <c r="LLI253" s="3"/>
      <c r="LLJ253" s="3"/>
      <c r="LLK253" s="3"/>
      <c r="LLL253" s="3"/>
      <c r="LLM253" s="3"/>
      <c r="LLN253" s="3"/>
      <c r="LLO253" s="3"/>
      <c r="LLP253" s="3"/>
      <c r="LLQ253" s="3"/>
      <c r="LLR253" s="3"/>
      <c r="LLS253" s="3"/>
      <c r="LLT253" s="3"/>
      <c r="LLU253" s="3"/>
      <c r="LLV253" s="3"/>
      <c r="LLW253" s="3"/>
      <c r="LLX253" s="3"/>
      <c r="LLY253" s="3"/>
      <c r="LLZ253" s="3"/>
      <c r="LMA253" s="3"/>
      <c r="LMB253" s="3"/>
      <c r="LMC253" s="3"/>
      <c r="LMD253" s="3"/>
      <c r="LME253" s="3"/>
      <c r="LMF253" s="3"/>
      <c r="LMG253" s="3"/>
      <c r="LMH253" s="3"/>
      <c r="LMI253" s="3"/>
      <c r="LMJ253" s="3"/>
      <c r="LMK253" s="3"/>
      <c r="LML253" s="3"/>
      <c r="LMM253" s="3"/>
      <c r="LMN253" s="3"/>
      <c r="LMO253" s="3"/>
      <c r="LMP253" s="3"/>
      <c r="LMQ253" s="3"/>
      <c r="LMR253" s="3"/>
      <c r="LMS253" s="3"/>
      <c r="LMT253" s="3"/>
      <c r="LMU253" s="3"/>
      <c r="LMV253" s="3"/>
      <c r="LMW253" s="3"/>
      <c r="LMX253" s="3"/>
      <c r="LMY253" s="3"/>
      <c r="LMZ253" s="3"/>
      <c r="LNA253" s="3"/>
      <c r="LNB253" s="3"/>
      <c r="LNC253" s="3"/>
      <c r="LND253" s="3"/>
      <c r="LNE253" s="3"/>
      <c r="LNF253" s="3"/>
      <c r="LNG253" s="3"/>
      <c r="LNH253" s="3"/>
      <c r="LNI253" s="3"/>
      <c r="LNJ253" s="3"/>
      <c r="LNK253" s="3"/>
      <c r="LNL253" s="3"/>
      <c r="LNM253" s="3"/>
      <c r="LNN253" s="3"/>
      <c r="LNO253" s="3"/>
      <c r="LNP253" s="3"/>
      <c r="LNQ253" s="3"/>
      <c r="LNR253" s="3"/>
      <c r="LNS253" s="3"/>
      <c r="LNT253" s="3"/>
      <c r="LNU253" s="3"/>
      <c r="LNV253" s="3"/>
      <c r="LNW253" s="3"/>
      <c r="LNX253" s="3"/>
      <c r="LNY253" s="3"/>
      <c r="LNZ253" s="3"/>
      <c r="LOA253" s="3"/>
      <c r="LOB253" s="3"/>
      <c r="LOC253" s="3"/>
      <c r="LOD253" s="3"/>
      <c r="LOE253" s="3"/>
      <c r="LOF253" s="3"/>
      <c r="LOG253" s="3"/>
      <c r="LOH253" s="3"/>
      <c r="LOI253" s="3"/>
      <c r="LOJ253" s="3"/>
      <c r="LOK253" s="3"/>
      <c r="LOL253" s="3"/>
      <c r="LOM253" s="3"/>
      <c r="LON253" s="3"/>
      <c r="LOO253" s="3"/>
      <c r="LOP253" s="3"/>
      <c r="LOQ253" s="3"/>
      <c r="LOR253" s="3"/>
      <c r="LOS253" s="3"/>
      <c r="LOT253" s="3"/>
      <c r="LOU253" s="3"/>
      <c r="LOV253" s="3"/>
      <c r="LOW253" s="3"/>
      <c r="LOX253" s="3"/>
      <c r="LOY253" s="3"/>
      <c r="LOZ253" s="3"/>
      <c r="LPA253" s="3"/>
      <c r="LPB253" s="3"/>
      <c r="LPC253" s="3"/>
      <c r="LPD253" s="3"/>
      <c r="LPE253" s="3"/>
      <c r="LPF253" s="3"/>
      <c r="LPG253" s="3"/>
      <c r="LPH253" s="3"/>
      <c r="LPI253" s="3"/>
      <c r="LPJ253" s="3"/>
      <c r="LPK253" s="3"/>
      <c r="LPL253" s="3"/>
      <c r="LPM253" s="3"/>
      <c r="LPN253" s="3"/>
      <c r="LPO253" s="3"/>
      <c r="LPP253" s="3"/>
      <c r="LPQ253" s="3"/>
      <c r="LPR253" s="3"/>
      <c r="LPS253" s="3"/>
      <c r="LPT253" s="3"/>
      <c r="LPU253" s="3"/>
      <c r="LPV253" s="3"/>
      <c r="LPW253" s="3"/>
      <c r="LPX253" s="3"/>
      <c r="LPY253" s="3"/>
      <c r="LPZ253" s="3"/>
      <c r="LQA253" s="3"/>
      <c r="LQB253" s="3"/>
      <c r="LQC253" s="3"/>
      <c r="LQD253" s="3"/>
      <c r="LQE253" s="3"/>
      <c r="LQF253" s="3"/>
      <c r="LQG253" s="3"/>
      <c r="LQH253" s="3"/>
      <c r="LQI253" s="3"/>
      <c r="LQJ253" s="3"/>
      <c r="LQK253" s="3"/>
      <c r="LQL253" s="3"/>
      <c r="LQM253" s="3"/>
      <c r="LQN253" s="3"/>
      <c r="LQO253" s="3"/>
      <c r="LQP253" s="3"/>
      <c r="LQQ253" s="3"/>
      <c r="LQR253" s="3"/>
      <c r="LQS253" s="3"/>
      <c r="LQT253" s="3"/>
      <c r="LQU253" s="3"/>
      <c r="LQV253" s="3"/>
      <c r="LQW253" s="3"/>
      <c r="LQX253" s="3"/>
      <c r="LQY253" s="3"/>
      <c r="LQZ253" s="3"/>
      <c r="LRA253" s="3"/>
      <c r="LRB253" s="3"/>
      <c r="LRC253" s="3"/>
      <c r="LRD253" s="3"/>
      <c r="LRE253" s="3"/>
      <c r="LRF253" s="3"/>
      <c r="LRG253" s="3"/>
      <c r="LRH253" s="3"/>
      <c r="LRI253" s="3"/>
      <c r="LRJ253" s="3"/>
      <c r="LRK253" s="3"/>
      <c r="LRL253" s="3"/>
      <c r="LRM253" s="3"/>
      <c r="LRN253" s="3"/>
      <c r="LRO253" s="3"/>
      <c r="LRP253" s="3"/>
      <c r="LRQ253" s="3"/>
      <c r="LRR253" s="3"/>
      <c r="LRS253" s="3"/>
      <c r="LRT253" s="3"/>
      <c r="LRU253" s="3"/>
      <c r="LRV253" s="3"/>
      <c r="LRW253" s="3"/>
      <c r="LRX253" s="3"/>
      <c r="LRY253" s="3"/>
      <c r="LRZ253" s="3"/>
      <c r="LSA253" s="3"/>
      <c r="LSB253" s="3"/>
      <c r="LSC253" s="3"/>
      <c r="LSD253" s="3"/>
      <c r="LSE253" s="3"/>
      <c r="LSF253" s="3"/>
      <c r="LSG253" s="3"/>
      <c r="LSH253" s="3"/>
      <c r="LSI253" s="3"/>
      <c r="LSJ253" s="3"/>
      <c r="LSK253" s="3"/>
      <c r="LSL253" s="3"/>
      <c r="LSM253" s="3"/>
      <c r="LSN253" s="3"/>
      <c r="LSO253" s="3"/>
      <c r="LSP253" s="3"/>
      <c r="LSQ253" s="3"/>
      <c r="LSR253" s="3"/>
      <c r="LSS253" s="3"/>
      <c r="LST253" s="3"/>
      <c r="LSU253" s="3"/>
      <c r="LSV253" s="3"/>
      <c r="LSW253" s="3"/>
      <c r="LSX253" s="3"/>
      <c r="LSY253" s="3"/>
      <c r="LSZ253" s="3"/>
      <c r="LTA253" s="3"/>
      <c r="LTB253" s="3"/>
      <c r="LTC253" s="3"/>
      <c r="LTD253" s="3"/>
      <c r="LTE253" s="3"/>
      <c r="LTF253" s="3"/>
      <c r="LTG253" s="3"/>
      <c r="LTH253" s="3"/>
      <c r="LTI253" s="3"/>
      <c r="LTJ253" s="3"/>
      <c r="LTK253" s="3"/>
      <c r="LTL253" s="3"/>
      <c r="LTM253" s="3"/>
      <c r="LTN253" s="3"/>
      <c r="LTO253" s="3"/>
      <c r="LTP253" s="3"/>
      <c r="LTQ253" s="3"/>
      <c r="LTR253" s="3"/>
      <c r="LTS253" s="3"/>
      <c r="LTT253" s="3"/>
      <c r="LTU253" s="3"/>
      <c r="LTV253" s="3"/>
      <c r="LTW253" s="3"/>
      <c r="LTX253" s="3"/>
      <c r="LTY253" s="3"/>
      <c r="LTZ253" s="3"/>
      <c r="LUA253" s="3"/>
      <c r="LUB253" s="3"/>
      <c r="LUC253" s="3"/>
      <c r="LUD253" s="3"/>
      <c r="LUE253" s="3"/>
      <c r="LUF253" s="3"/>
      <c r="LUG253" s="3"/>
      <c r="LUH253" s="3"/>
      <c r="LUI253" s="3"/>
      <c r="LUJ253" s="3"/>
      <c r="LUK253" s="3"/>
      <c r="LUL253" s="3"/>
      <c r="LUM253" s="3"/>
      <c r="LUN253" s="3"/>
      <c r="LUO253" s="3"/>
      <c r="LUP253" s="3"/>
      <c r="LUQ253" s="3"/>
      <c r="LUR253" s="3"/>
      <c r="LUS253" s="3"/>
      <c r="LUT253" s="3"/>
      <c r="LUU253" s="3"/>
      <c r="LUV253" s="3"/>
      <c r="LUW253" s="3"/>
      <c r="LUX253" s="3"/>
      <c r="LUY253" s="3"/>
      <c r="LUZ253" s="3"/>
      <c r="LVA253" s="3"/>
      <c r="LVB253" s="3"/>
      <c r="LVC253" s="3"/>
      <c r="LVD253" s="3"/>
      <c r="LVE253" s="3"/>
      <c r="LVF253" s="3"/>
      <c r="LVG253" s="3"/>
      <c r="LVH253" s="3"/>
      <c r="LVI253" s="3"/>
      <c r="LVJ253" s="3"/>
      <c r="LVK253" s="3"/>
      <c r="LVL253" s="3"/>
      <c r="LVM253" s="3"/>
      <c r="LVN253" s="3"/>
      <c r="LVO253" s="3"/>
      <c r="LVP253" s="3"/>
      <c r="LVQ253" s="3"/>
      <c r="LVR253" s="3"/>
      <c r="LVS253" s="3"/>
      <c r="LVT253" s="3"/>
      <c r="LVU253" s="3"/>
      <c r="LVV253" s="3"/>
      <c r="LVW253" s="3"/>
      <c r="LVX253" s="3"/>
      <c r="LVY253" s="3"/>
      <c r="LVZ253" s="3"/>
      <c r="LWA253" s="3"/>
      <c r="LWB253" s="3"/>
      <c r="LWC253" s="3"/>
      <c r="LWD253" s="3"/>
      <c r="LWE253" s="3"/>
      <c r="LWF253" s="3"/>
      <c r="LWG253" s="3"/>
      <c r="LWH253" s="3"/>
      <c r="LWI253" s="3"/>
      <c r="LWJ253" s="3"/>
      <c r="LWK253" s="3"/>
      <c r="LWL253" s="3"/>
      <c r="LWM253" s="3"/>
      <c r="LWN253" s="3"/>
      <c r="LWO253" s="3"/>
      <c r="LWP253" s="3"/>
      <c r="LWQ253" s="3"/>
      <c r="LWR253" s="3"/>
      <c r="LWS253" s="3"/>
      <c r="LWT253" s="3"/>
      <c r="LWU253" s="3"/>
      <c r="LWV253" s="3"/>
      <c r="LWW253" s="3"/>
      <c r="LWX253" s="3"/>
      <c r="LWY253" s="3"/>
      <c r="LWZ253" s="3"/>
      <c r="LXA253" s="3"/>
      <c r="LXB253" s="3"/>
      <c r="LXC253" s="3"/>
      <c r="LXD253" s="3"/>
      <c r="LXE253" s="3"/>
      <c r="LXF253" s="3"/>
      <c r="LXG253" s="3"/>
      <c r="LXH253" s="3"/>
      <c r="LXI253" s="3"/>
      <c r="LXJ253" s="3"/>
      <c r="LXK253" s="3"/>
      <c r="LXL253" s="3"/>
      <c r="LXM253" s="3"/>
      <c r="LXN253" s="3"/>
      <c r="LXO253" s="3"/>
      <c r="LXP253" s="3"/>
      <c r="LXQ253" s="3"/>
      <c r="LXR253" s="3"/>
      <c r="LXS253" s="3"/>
      <c r="LXT253" s="3"/>
      <c r="LXU253" s="3"/>
      <c r="LXV253" s="3"/>
      <c r="LXW253" s="3"/>
      <c r="LXX253" s="3"/>
      <c r="LXY253" s="3"/>
      <c r="LXZ253" s="3"/>
      <c r="LYA253" s="3"/>
      <c r="LYB253" s="3"/>
      <c r="LYC253" s="3"/>
      <c r="LYD253" s="3"/>
      <c r="LYE253" s="3"/>
      <c r="LYF253" s="3"/>
      <c r="LYG253" s="3"/>
      <c r="LYH253" s="3"/>
      <c r="LYI253" s="3"/>
      <c r="LYJ253" s="3"/>
      <c r="LYK253" s="3"/>
      <c r="LYL253" s="3"/>
      <c r="LYM253" s="3"/>
      <c r="LYN253" s="3"/>
      <c r="LYO253" s="3"/>
      <c r="LYP253" s="3"/>
      <c r="LYQ253" s="3"/>
      <c r="LYR253" s="3"/>
      <c r="LYS253" s="3"/>
      <c r="LYT253" s="3"/>
      <c r="LYU253" s="3"/>
      <c r="LYV253" s="3"/>
      <c r="LYW253" s="3"/>
      <c r="LYX253" s="3"/>
      <c r="LYY253" s="3"/>
      <c r="LYZ253" s="3"/>
      <c r="LZA253" s="3"/>
      <c r="LZB253" s="3"/>
      <c r="LZC253" s="3"/>
      <c r="LZD253" s="3"/>
      <c r="LZE253" s="3"/>
      <c r="LZF253" s="3"/>
      <c r="LZG253" s="3"/>
      <c r="LZH253" s="3"/>
      <c r="LZI253" s="3"/>
      <c r="LZJ253" s="3"/>
      <c r="LZK253" s="3"/>
      <c r="LZL253" s="3"/>
      <c r="LZM253" s="3"/>
      <c r="LZN253" s="3"/>
      <c r="LZO253" s="3"/>
      <c r="LZP253" s="3"/>
      <c r="LZQ253" s="3"/>
      <c r="LZR253" s="3"/>
      <c r="LZS253" s="3"/>
      <c r="LZT253" s="3"/>
      <c r="LZU253" s="3"/>
      <c r="LZV253" s="3"/>
      <c r="LZW253" s="3"/>
      <c r="LZX253" s="3"/>
      <c r="LZY253" s="3"/>
      <c r="LZZ253" s="3"/>
      <c r="MAA253" s="3"/>
      <c r="MAB253" s="3"/>
      <c r="MAC253" s="3"/>
      <c r="MAD253" s="3"/>
      <c r="MAE253" s="3"/>
      <c r="MAF253" s="3"/>
      <c r="MAG253" s="3"/>
      <c r="MAH253" s="3"/>
      <c r="MAI253" s="3"/>
      <c r="MAJ253" s="3"/>
      <c r="MAK253" s="3"/>
      <c r="MAL253" s="3"/>
      <c r="MAM253" s="3"/>
      <c r="MAN253" s="3"/>
      <c r="MAO253" s="3"/>
      <c r="MAP253" s="3"/>
      <c r="MAQ253" s="3"/>
      <c r="MAR253" s="3"/>
      <c r="MAS253" s="3"/>
      <c r="MAT253" s="3"/>
      <c r="MAU253" s="3"/>
      <c r="MAV253" s="3"/>
      <c r="MAW253" s="3"/>
      <c r="MAX253" s="3"/>
      <c r="MAY253" s="3"/>
      <c r="MAZ253" s="3"/>
      <c r="MBA253" s="3"/>
      <c r="MBB253" s="3"/>
      <c r="MBC253" s="3"/>
      <c r="MBD253" s="3"/>
      <c r="MBE253" s="3"/>
      <c r="MBF253" s="3"/>
      <c r="MBG253" s="3"/>
      <c r="MBH253" s="3"/>
      <c r="MBI253" s="3"/>
      <c r="MBJ253" s="3"/>
      <c r="MBK253" s="3"/>
      <c r="MBL253" s="3"/>
      <c r="MBM253" s="3"/>
      <c r="MBN253" s="3"/>
      <c r="MBO253" s="3"/>
      <c r="MBP253" s="3"/>
      <c r="MBQ253" s="3"/>
      <c r="MBR253" s="3"/>
      <c r="MBS253" s="3"/>
      <c r="MBT253" s="3"/>
      <c r="MBU253" s="3"/>
      <c r="MBV253" s="3"/>
      <c r="MBW253" s="3"/>
      <c r="MBX253" s="3"/>
      <c r="MBY253" s="3"/>
      <c r="MBZ253" s="3"/>
      <c r="MCA253" s="3"/>
      <c r="MCB253" s="3"/>
      <c r="MCC253" s="3"/>
      <c r="MCD253" s="3"/>
      <c r="MCE253" s="3"/>
      <c r="MCF253" s="3"/>
      <c r="MCG253" s="3"/>
      <c r="MCH253" s="3"/>
      <c r="MCI253" s="3"/>
      <c r="MCJ253" s="3"/>
      <c r="MCK253" s="3"/>
      <c r="MCL253" s="3"/>
      <c r="MCM253" s="3"/>
      <c r="MCN253" s="3"/>
      <c r="MCO253" s="3"/>
      <c r="MCP253" s="3"/>
      <c r="MCQ253" s="3"/>
      <c r="MCR253" s="3"/>
      <c r="MCS253" s="3"/>
      <c r="MCT253" s="3"/>
      <c r="MCU253" s="3"/>
      <c r="MCV253" s="3"/>
      <c r="MCW253" s="3"/>
      <c r="MCX253" s="3"/>
      <c r="MCY253" s="3"/>
      <c r="MCZ253" s="3"/>
      <c r="MDA253" s="3"/>
      <c r="MDB253" s="3"/>
      <c r="MDC253" s="3"/>
      <c r="MDD253" s="3"/>
      <c r="MDE253" s="3"/>
      <c r="MDF253" s="3"/>
      <c r="MDG253" s="3"/>
      <c r="MDH253" s="3"/>
      <c r="MDI253" s="3"/>
      <c r="MDJ253" s="3"/>
      <c r="MDK253" s="3"/>
      <c r="MDL253" s="3"/>
      <c r="MDM253" s="3"/>
      <c r="MDN253" s="3"/>
      <c r="MDO253" s="3"/>
      <c r="MDP253" s="3"/>
      <c r="MDQ253" s="3"/>
      <c r="MDR253" s="3"/>
      <c r="MDS253" s="3"/>
      <c r="MDT253" s="3"/>
      <c r="MDU253" s="3"/>
      <c r="MDV253" s="3"/>
      <c r="MDW253" s="3"/>
      <c r="MDX253" s="3"/>
      <c r="MDY253" s="3"/>
      <c r="MDZ253" s="3"/>
      <c r="MEA253" s="3"/>
      <c r="MEB253" s="3"/>
      <c r="MEC253" s="3"/>
      <c r="MED253" s="3"/>
      <c r="MEE253" s="3"/>
      <c r="MEF253" s="3"/>
      <c r="MEG253" s="3"/>
      <c r="MEH253" s="3"/>
      <c r="MEI253" s="3"/>
      <c r="MEJ253" s="3"/>
      <c r="MEK253" s="3"/>
      <c r="MEL253" s="3"/>
      <c r="MEM253" s="3"/>
      <c r="MEN253" s="3"/>
      <c r="MEO253" s="3"/>
      <c r="MEP253" s="3"/>
      <c r="MEQ253" s="3"/>
      <c r="MER253" s="3"/>
      <c r="MES253" s="3"/>
      <c r="MET253" s="3"/>
      <c r="MEU253" s="3"/>
      <c r="MEV253" s="3"/>
      <c r="MEW253" s="3"/>
      <c r="MEX253" s="3"/>
      <c r="MEY253" s="3"/>
      <c r="MEZ253" s="3"/>
      <c r="MFA253" s="3"/>
      <c r="MFB253" s="3"/>
      <c r="MFC253" s="3"/>
      <c r="MFD253" s="3"/>
      <c r="MFE253" s="3"/>
      <c r="MFF253" s="3"/>
      <c r="MFG253" s="3"/>
      <c r="MFH253" s="3"/>
      <c r="MFI253" s="3"/>
      <c r="MFJ253" s="3"/>
      <c r="MFK253" s="3"/>
      <c r="MFL253" s="3"/>
      <c r="MFM253" s="3"/>
      <c r="MFN253" s="3"/>
      <c r="MFO253" s="3"/>
      <c r="MFP253" s="3"/>
      <c r="MFQ253" s="3"/>
      <c r="MFR253" s="3"/>
      <c r="MFS253" s="3"/>
      <c r="MFT253" s="3"/>
      <c r="MFU253" s="3"/>
      <c r="MFV253" s="3"/>
      <c r="MFW253" s="3"/>
      <c r="MFX253" s="3"/>
      <c r="MFY253" s="3"/>
      <c r="MFZ253" s="3"/>
      <c r="MGA253" s="3"/>
      <c r="MGB253" s="3"/>
      <c r="MGC253" s="3"/>
      <c r="MGD253" s="3"/>
      <c r="MGE253" s="3"/>
      <c r="MGF253" s="3"/>
      <c r="MGG253" s="3"/>
      <c r="MGH253" s="3"/>
      <c r="MGI253" s="3"/>
      <c r="MGJ253" s="3"/>
      <c r="MGK253" s="3"/>
      <c r="MGL253" s="3"/>
      <c r="MGM253" s="3"/>
      <c r="MGN253" s="3"/>
      <c r="MGO253" s="3"/>
      <c r="MGP253" s="3"/>
      <c r="MGQ253" s="3"/>
      <c r="MGR253" s="3"/>
      <c r="MGS253" s="3"/>
      <c r="MGT253" s="3"/>
      <c r="MGU253" s="3"/>
      <c r="MGV253" s="3"/>
      <c r="MGW253" s="3"/>
      <c r="MGX253" s="3"/>
      <c r="MGY253" s="3"/>
      <c r="MGZ253" s="3"/>
      <c r="MHA253" s="3"/>
      <c r="MHB253" s="3"/>
      <c r="MHC253" s="3"/>
      <c r="MHD253" s="3"/>
      <c r="MHE253" s="3"/>
      <c r="MHF253" s="3"/>
      <c r="MHG253" s="3"/>
      <c r="MHH253" s="3"/>
      <c r="MHI253" s="3"/>
      <c r="MHJ253" s="3"/>
      <c r="MHK253" s="3"/>
      <c r="MHL253" s="3"/>
      <c r="MHM253" s="3"/>
      <c r="MHN253" s="3"/>
      <c r="MHO253" s="3"/>
      <c r="MHP253" s="3"/>
      <c r="MHQ253" s="3"/>
      <c r="MHR253" s="3"/>
      <c r="MHS253" s="3"/>
      <c r="MHT253" s="3"/>
      <c r="MHU253" s="3"/>
      <c r="MHV253" s="3"/>
      <c r="MHW253" s="3"/>
      <c r="MHX253" s="3"/>
      <c r="MHY253" s="3"/>
      <c r="MHZ253" s="3"/>
      <c r="MIA253" s="3"/>
      <c r="MIB253" s="3"/>
      <c r="MIC253" s="3"/>
      <c r="MID253" s="3"/>
      <c r="MIE253" s="3"/>
      <c r="MIF253" s="3"/>
      <c r="MIG253" s="3"/>
      <c r="MIH253" s="3"/>
      <c r="MII253" s="3"/>
      <c r="MIJ253" s="3"/>
      <c r="MIK253" s="3"/>
      <c r="MIL253" s="3"/>
      <c r="MIM253" s="3"/>
      <c r="MIN253" s="3"/>
      <c r="MIO253" s="3"/>
      <c r="MIP253" s="3"/>
      <c r="MIQ253" s="3"/>
      <c r="MIR253" s="3"/>
      <c r="MIS253" s="3"/>
      <c r="MIT253" s="3"/>
      <c r="MIU253" s="3"/>
      <c r="MIV253" s="3"/>
      <c r="MIW253" s="3"/>
      <c r="MIX253" s="3"/>
      <c r="MIY253" s="3"/>
      <c r="MIZ253" s="3"/>
      <c r="MJA253" s="3"/>
      <c r="MJB253" s="3"/>
      <c r="MJC253" s="3"/>
      <c r="MJD253" s="3"/>
      <c r="MJE253" s="3"/>
      <c r="MJF253" s="3"/>
      <c r="MJG253" s="3"/>
      <c r="MJH253" s="3"/>
      <c r="MJI253" s="3"/>
      <c r="MJJ253" s="3"/>
      <c r="MJK253" s="3"/>
      <c r="MJL253" s="3"/>
      <c r="MJM253" s="3"/>
      <c r="MJN253" s="3"/>
      <c r="MJO253" s="3"/>
      <c r="MJP253" s="3"/>
      <c r="MJQ253" s="3"/>
      <c r="MJR253" s="3"/>
      <c r="MJS253" s="3"/>
      <c r="MJT253" s="3"/>
      <c r="MJU253" s="3"/>
      <c r="MJV253" s="3"/>
      <c r="MJW253" s="3"/>
      <c r="MJX253" s="3"/>
      <c r="MJY253" s="3"/>
      <c r="MJZ253" s="3"/>
      <c r="MKA253" s="3"/>
      <c r="MKB253" s="3"/>
      <c r="MKC253" s="3"/>
      <c r="MKD253" s="3"/>
      <c r="MKE253" s="3"/>
      <c r="MKF253" s="3"/>
      <c r="MKG253" s="3"/>
      <c r="MKH253" s="3"/>
      <c r="MKI253" s="3"/>
      <c r="MKJ253" s="3"/>
      <c r="MKK253" s="3"/>
      <c r="MKL253" s="3"/>
      <c r="MKM253" s="3"/>
      <c r="MKN253" s="3"/>
      <c r="MKO253" s="3"/>
      <c r="MKP253" s="3"/>
      <c r="MKQ253" s="3"/>
      <c r="MKR253" s="3"/>
      <c r="MKS253" s="3"/>
      <c r="MKT253" s="3"/>
      <c r="MKU253" s="3"/>
      <c r="MKV253" s="3"/>
      <c r="MKW253" s="3"/>
      <c r="MKX253" s="3"/>
      <c r="MKY253" s="3"/>
      <c r="MKZ253" s="3"/>
      <c r="MLA253" s="3"/>
      <c r="MLB253" s="3"/>
      <c r="MLC253" s="3"/>
      <c r="MLD253" s="3"/>
      <c r="MLE253" s="3"/>
      <c r="MLF253" s="3"/>
      <c r="MLG253" s="3"/>
      <c r="MLH253" s="3"/>
      <c r="MLI253" s="3"/>
      <c r="MLJ253" s="3"/>
      <c r="MLK253" s="3"/>
      <c r="MLL253" s="3"/>
      <c r="MLM253" s="3"/>
      <c r="MLN253" s="3"/>
      <c r="MLO253" s="3"/>
      <c r="MLP253" s="3"/>
      <c r="MLQ253" s="3"/>
      <c r="MLR253" s="3"/>
      <c r="MLS253" s="3"/>
      <c r="MLT253" s="3"/>
      <c r="MLU253" s="3"/>
      <c r="MLV253" s="3"/>
      <c r="MLW253" s="3"/>
      <c r="MLX253" s="3"/>
      <c r="MLY253" s="3"/>
      <c r="MLZ253" s="3"/>
      <c r="MMA253" s="3"/>
      <c r="MMB253" s="3"/>
      <c r="MMC253" s="3"/>
      <c r="MMD253" s="3"/>
      <c r="MME253" s="3"/>
      <c r="MMF253" s="3"/>
      <c r="MMG253" s="3"/>
      <c r="MMH253" s="3"/>
      <c r="MMI253" s="3"/>
      <c r="MMJ253" s="3"/>
      <c r="MMK253" s="3"/>
      <c r="MML253" s="3"/>
      <c r="MMM253" s="3"/>
      <c r="MMN253" s="3"/>
      <c r="MMO253" s="3"/>
      <c r="MMP253" s="3"/>
      <c r="MMQ253" s="3"/>
      <c r="MMR253" s="3"/>
      <c r="MMS253" s="3"/>
      <c r="MMT253" s="3"/>
      <c r="MMU253" s="3"/>
      <c r="MMV253" s="3"/>
      <c r="MMW253" s="3"/>
      <c r="MMX253" s="3"/>
      <c r="MMY253" s="3"/>
      <c r="MMZ253" s="3"/>
      <c r="MNA253" s="3"/>
      <c r="MNB253" s="3"/>
      <c r="MNC253" s="3"/>
      <c r="MND253" s="3"/>
      <c r="MNE253" s="3"/>
      <c r="MNF253" s="3"/>
      <c r="MNG253" s="3"/>
      <c r="MNH253" s="3"/>
      <c r="MNI253" s="3"/>
      <c r="MNJ253" s="3"/>
      <c r="MNK253" s="3"/>
      <c r="MNL253" s="3"/>
      <c r="MNM253" s="3"/>
      <c r="MNN253" s="3"/>
      <c r="MNO253" s="3"/>
      <c r="MNP253" s="3"/>
      <c r="MNQ253" s="3"/>
      <c r="MNR253" s="3"/>
      <c r="MNS253" s="3"/>
      <c r="MNT253" s="3"/>
      <c r="MNU253" s="3"/>
      <c r="MNV253" s="3"/>
      <c r="MNW253" s="3"/>
      <c r="MNX253" s="3"/>
      <c r="MNY253" s="3"/>
      <c r="MNZ253" s="3"/>
      <c r="MOA253" s="3"/>
      <c r="MOB253" s="3"/>
      <c r="MOC253" s="3"/>
      <c r="MOD253" s="3"/>
      <c r="MOE253" s="3"/>
      <c r="MOF253" s="3"/>
      <c r="MOG253" s="3"/>
      <c r="MOH253" s="3"/>
      <c r="MOI253" s="3"/>
      <c r="MOJ253" s="3"/>
      <c r="MOK253" s="3"/>
      <c r="MOL253" s="3"/>
      <c r="MOM253" s="3"/>
      <c r="MON253" s="3"/>
      <c r="MOO253" s="3"/>
      <c r="MOP253" s="3"/>
      <c r="MOQ253" s="3"/>
      <c r="MOR253" s="3"/>
      <c r="MOS253" s="3"/>
      <c r="MOT253" s="3"/>
      <c r="MOU253" s="3"/>
      <c r="MOV253" s="3"/>
      <c r="MOW253" s="3"/>
      <c r="MOX253" s="3"/>
      <c r="MOY253" s="3"/>
      <c r="MOZ253" s="3"/>
      <c r="MPA253" s="3"/>
      <c r="MPB253" s="3"/>
      <c r="MPC253" s="3"/>
      <c r="MPD253" s="3"/>
      <c r="MPE253" s="3"/>
      <c r="MPF253" s="3"/>
      <c r="MPG253" s="3"/>
      <c r="MPH253" s="3"/>
      <c r="MPI253" s="3"/>
      <c r="MPJ253" s="3"/>
      <c r="MPK253" s="3"/>
      <c r="MPL253" s="3"/>
      <c r="MPM253" s="3"/>
      <c r="MPN253" s="3"/>
      <c r="MPO253" s="3"/>
      <c r="MPP253" s="3"/>
      <c r="MPQ253" s="3"/>
      <c r="MPR253" s="3"/>
      <c r="MPS253" s="3"/>
      <c r="MPT253" s="3"/>
      <c r="MPU253" s="3"/>
      <c r="MPV253" s="3"/>
      <c r="MPW253" s="3"/>
      <c r="MPX253" s="3"/>
      <c r="MPY253" s="3"/>
      <c r="MPZ253" s="3"/>
      <c r="MQA253" s="3"/>
      <c r="MQB253" s="3"/>
      <c r="MQC253" s="3"/>
      <c r="MQD253" s="3"/>
      <c r="MQE253" s="3"/>
      <c r="MQF253" s="3"/>
      <c r="MQG253" s="3"/>
      <c r="MQH253" s="3"/>
      <c r="MQI253" s="3"/>
      <c r="MQJ253" s="3"/>
      <c r="MQK253" s="3"/>
      <c r="MQL253" s="3"/>
      <c r="MQM253" s="3"/>
      <c r="MQN253" s="3"/>
      <c r="MQO253" s="3"/>
      <c r="MQP253" s="3"/>
      <c r="MQQ253" s="3"/>
      <c r="MQR253" s="3"/>
      <c r="MQS253" s="3"/>
      <c r="MQT253" s="3"/>
      <c r="MQU253" s="3"/>
      <c r="MQV253" s="3"/>
      <c r="MQW253" s="3"/>
      <c r="MQX253" s="3"/>
      <c r="MQY253" s="3"/>
      <c r="MQZ253" s="3"/>
      <c r="MRA253" s="3"/>
      <c r="MRB253" s="3"/>
      <c r="MRC253" s="3"/>
      <c r="MRD253" s="3"/>
      <c r="MRE253" s="3"/>
      <c r="MRF253" s="3"/>
      <c r="MRG253" s="3"/>
      <c r="MRH253" s="3"/>
      <c r="MRI253" s="3"/>
      <c r="MRJ253" s="3"/>
      <c r="MRK253" s="3"/>
      <c r="MRL253" s="3"/>
      <c r="MRM253" s="3"/>
      <c r="MRN253" s="3"/>
      <c r="MRO253" s="3"/>
      <c r="MRP253" s="3"/>
      <c r="MRQ253" s="3"/>
      <c r="MRR253" s="3"/>
      <c r="MRS253" s="3"/>
      <c r="MRT253" s="3"/>
      <c r="MRU253" s="3"/>
      <c r="MRV253" s="3"/>
      <c r="MRW253" s="3"/>
      <c r="MRX253" s="3"/>
      <c r="MRY253" s="3"/>
      <c r="MRZ253" s="3"/>
      <c r="MSA253" s="3"/>
      <c r="MSB253" s="3"/>
      <c r="MSC253" s="3"/>
      <c r="MSD253" s="3"/>
      <c r="MSE253" s="3"/>
      <c r="MSF253" s="3"/>
      <c r="MSG253" s="3"/>
      <c r="MSH253" s="3"/>
      <c r="MSI253" s="3"/>
      <c r="MSJ253" s="3"/>
      <c r="MSK253" s="3"/>
      <c r="MSL253" s="3"/>
      <c r="MSM253" s="3"/>
      <c r="MSN253" s="3"/>
      <c r="MSO253" s="3"/>
      <c r="MSP253" s="3"/>
      <c r="MSQ253" s="3"/>
      <c r="MSR253" s="3"/>
      <c r="MSS253" s="3"/>
      <c r="MST253" s="3"/>
      <c r="MSU253" s="3"/>
      <c r="MSV253" s="3"/>
      <c r="MSW253" s="3"/>
      <c r="MSX253" s="3"/>
      <c r="MSY253" s="3"/>
      <c r="MSZ253" s="3"/>
      <c r="MTA253" s="3"/>
      <c r="MTB253" s="3"/>
      <c r="MTC253" s="3"/>
      <c r="MTD253" s="3"/>
      <c r="MTE253" s="3"/>
      <c r="MTF253" s="3"/>
      <c r="MTG253" s="3"/>
      <c r="MTH253" s="3"/>
      <c r="MTI253" s="3"/>
      <c r="MTJ253" s="3"/>
      <c r="MTK253" s="3"/>
      <c r="MTL253" s="3"/>
      <c r="MTM253" s="3"/>
      <c r="MTN253" s="3"/>
      <c r="MTO253" s="3"/>
      <c r="MTP253" s="3"/>
      <c r="MTQ253" s="3"/>
      <c r="MTR253" s="3"/>
      <c r="MTS253" s="3"/>
      <c r="MTT253" s="3"/>
      <c r="MTU253" s="3"/>
      <c r="MTV253" s="3"/>
      <c r="MTW253" s="3"/>
      <c r="MTX253" s="3"/>
      <c r="MTY253" s="3"/>
      <c r="MTZ253" s="3"/>
      <c r="MUA253" s="3"/>
      <c r="MUB253" s="3"/>
      <c r="MUC253" s="3"/>
      <c r="MUD253" s="3"/>
      <c r="MUE253" s="3"/>
      <c r="MUF253" s="3"/>
      <c r="MUG253" s="3"/>
      <c r="MUH253" s="3"/>
      <c r="MUI253" s="3"/>
      <c r="MUJ253" s="3"/>
      <c r="MUK253" s="3"/>
      <c r="MUL253" s="3"/>
      <c r="MUM253" s="3"/>
      <c r="MUN253" s="3"/>
      <c r="MUO253" s="3"/>
      <c r="MUP253" s="3"/>
      <c r="MUQ253" s="3"/>
      <c r="MUR253" s="3"/>
      <c r="MUS253" s="3"/>
      <c r="MUT253" s="3"/>
      <c r="MUU253" s="3"/>
      <c r="MUV253" s="3"/>
      <c r="MUW253" s="3"/>
      <c r="MUX253" s="3"/>
      <c r="MUY253" s="3"/>
      <c r="MUZ253" s="3"/>
      <c r="MVA253" s="3"/>
      <c r="MVB253" s="3"/>
      <c r="MVC253" s="3"/>
      <c r="MVD253" s="3"/>
      <c r="MVE253" s="3"/>
      <c r="MVF253" s="3"/>
      <c r="MVG253" s="3"/>
      <c r="MVH253" s="3"/>
      <c r="MVI253" s="3"/>
      <c r="MVJ253" s="3"/>
      <c r="MVK253" s="3"/>
      <c r="MVL253" s="3"/>
      <c r="MVM253" s="3"/>
      <c r="MVN253" s="3"/>
      <c r="MVO253" s="3"/>
      <c r="MVP253" s="3"/>
      <c r="MVQ253" s="3"/>
      <c r="MVR253" s="3"/>
      <c r="MVS253" s="3"/>
      <c r="MVT253" s="3"/>
      <c r="MVU253" s="3"/>
      <c r="MVV253" s="3"/>
      <c r="MVW253" s="3"/>
      <c r="MVX253" s="3"/>
      <c r="MVY253" s="3"/>
      <c r="MVZ253" s="3"/>
      <c r="MWA253" s="3"/>
      <c r="MWB253" s="3"/>
      <c r="MWC253" s="3"/>
      <c r="MWD253" s="3"/>
      <c r="MWE253" s="3"/>
      <c r="MWF253" s="3"/>
      <c r="MWG253" s="3"/>
      <c r="MWH253" s="3"/>
      <c r="MWI253" s="3"/>
      <c r="MWJ253" s="3"/>
      <c r="MWK253" s="3"/>
      <c r="MWL253" s="3"/>
      <c r="MWM253" s="3"/>
      <c r="MWN253" s="3"/>
      <c r="MWO253" s="3"/>
      <c r="MWP253" s="3"/>
      <c r="MWQ253" s="3"/>
      <c r="MWR253" s="3"/>
      <c r="MWS253" s="3"/>
      <c r="MWT253" s="3"/>
      <c r="MWU253" s="3"/>
      <c r="MWV253" s="3"/>
      <c r="MWW253" s="3"/>
      <c r="MWX253" s="3"/>
      <c r="MWY253" s="3"/>
      <c r="MWZ253" s="3"/>
      <c r="MXA253" s="3"/>
      <c r="MXB253" s="3"/>
      <c r="MXC253" s="3"/>
      <c r="MXD253" s="3"/>
      <c r="MXE253" s="3"/>
      <c r="MXF253" s="3"/>
      <c r="MXG253" s="3"/>
      <c r="MXH253" s="3"/>
      <c r="MXI253" s="3"/>
      <c r="MXJ253" s="3"/>
      <c r="MXK253" s="3"/>
      <c r="MXL253" s="3"/>
      <c r="MXM253" s="3"/>
      <c r="MXN253" s="3"/>
      <c r="MXO253" s="3"/>
      <c r="MXP253" s="3"/>
      <c r="MXQ253" s="3"/>
      <c r="MXR253" s="3"/>
      <c r="MXS253" s="3"/>
      <c r="MXT253" s="3"/>
      <c r="MXU253" s="3"/>
      <c r="MXV253" s="3"/>
      <c r="MXW253" s="3"/>
      <c r="MXX253" s="3"/>
      <c r="MXY253" s="3"/>
      <c r="MXZ253" s="3"/>
      <c r="MYA253" s="3"/>
      <c r="MYB253" s="3"/>
      <c r="MYC253" s="3"/>
      <c r="MYD253" s="3"/>
      <c r="MYE253" s="3"/>
      <c r="MYF253" s="3"/>
      <c r="MYG253" s="3"/>
      <c r="MYH253" s="3"/>
      <c r="MYI253" s="3"/>
      <c r="MYJ253" s="3"/>
      <c r="MYK253" s="3"/>
      <c r="MYL253" s="3"/>
      <c r="MYM253" s="3"/>
      <c r="MYN253" s="3"/>
      <c r="MYO253" s="3"/>
      <c r="MYP253" s="3"/>
      <c r="MYQ253" s="3"/>
      <c r="MYR253" s="3"/>
      <c r="MYS253" s="3"/>
      <c r="MYT253" s="3"/>
      <c r="MYU253" s="3"/>
      <c r="MYV253" s="3"/>
      <c r="MYW253" s="3"/>
      <c r="MYX253" s="3"/>
      <c r="MYY253" s="3"/>
      <c r="MYZ253" s="3"/>
      <c r="MZA253" s="3"/>
      <c r="MZB253" s="3"/>
      <c r="MZC253" s="3"/>
      <c r="MZD253" s="3"/>
      <c r="MZE253" s="3"/>
      <c r="MZF253" s="3"/>
      <c r="MZG253" s="3"/>
      <c r="MZH253" s="3"/>
      <c r="MZI253" s="3"/>
      <c r="MZJ253" s="3"/>
      <c r="MZK253" s="3"/>
      <c r="MZL253" s="3"/>
      <c r="MZM253" s="3"/>
      <c r="MZN253" s="3"/>
      <c r="MZO253" s="3"/>
      <c r="MZP253" s="3"/>
      <c r="MZQ253" s="3"/>
      <c r="MZR253" s="3"/>
      <c r="MZS253" s="3"/>
      <c r="MZT253" s="3"/>
      <c r="MZU253" s="3"/>
      <c r="MZV253" s="3"/>
      <c r="MZW253" s="3"/>
      <c r="MZX253" s="3"/>
      <c r="MZY253" s="3"/>
      <c r="MZZ253" s="3"/>
      <c r="NAA253" s="3"/>
      <c r="NAB253" s="3"/>
      <c r="NAC253" s="3"/>
      <c r="NAD253" s="3"/>
      <c r="NAE253" s="3"/>
      <c r="NAF253" s="3"/>
      <c r="NAG253" s="3"/>
      <c r="NAH253" s="3"/>
      <c r="NAI253" s="3"/>
      <c r="NAJ253" s="3"/>
      <c r="NAK253" s="3"/>
      <c r="NAL253" s="3"/>
      <c r="NAM253" s="3"/>
      <c r="NAN253" s="3"/>
      <c r="NAO253" s="3"/>
      <c r="NAP253" s="3"/>
      <c r="NAQ253" s="3"/>
      <c r="NAR253" s="3"/>
      <c r="NAS253" s="3"/>
      <c r="NAT253" s="3"/>
      <c r="NAU253" s="3"/>
      <c r="NAV253" s="3"/>
      <c r="NAW253" s="3"/>
      <c r="NAX253" s="3"/>
      <c r="NAY253" s="3"/>
      <c r="NAZ253" s="3"/>
      <c r="NBA253" s="3"/>
      <c r="NBB253" s="3"/>
      <c r="NBC253" s="3"/>
      <c r="NBD253" s="3"/>
      <c r="NBE253" s="3"/>
      <c r="NBF253" s="3"/>
      <c r="NBG253" s="3"/>
      <c r="NBH253" s="3"/>
      <c r="NBI253" s="3"/>
      <c r="NBJ253" s="3"/>
      <c r="NBK253" s="3"/>
      <c r="NBL253" s="3"/>
      <c r="NBM253" s="3"/>
      <c r="NBN253" s="3"/>
      <c r="NBO253" s="3"/>
      <c r="NBP253" s="3"/>
      <c r="NBQ253" s="3"/>
      <c r="NBR253" s="3"/>
      <c r="NBS253" s="3"/>
      <c r="NBT253" s="3"/>
      <c r="NBU253" s="3"/>
      <c r="NBV253" s="3"/>
      <c r="NBW253" s="3"/>
      <c r="NBX253" s="3"/>
      <c r="NBY253" s="3"/>
      <c r="NBZ253" s="3"/>
      <c r="NCA253" s="3"/>
      <c r="NCB253" s="3"/>
      <c r="NCC253" s="3"/>
      <c r="NCD253" s="3"/>
      <c r="NCE253" s="3"/>
      <c r="NCF253" s="3"/>
      <c r="NCG253" s="3"/>
      <c r="NCH253" s="3"/>
      <c r="NCI253" s="3"/>
      <c r="NCJ253" s="3"/>
      <c r="NCK253" s="3"/>
      <c r="NCL253" s="3"/>
      <c r="NCM253" s="3"/>
      <c r="NCN253" s="3"/>
      <c r="NCO253" s="3"/>
      <c r="NCP253" s="3"/>
      <c r="NCQ253" s="3"/>
      <c r="NCR253" s="3"/>
      <c r="NCS253" s="3"/>
      <c r="NCT253" s="3"/>
      <c r="NCU253" s="3"/>
      <c r="NCV253" s="3"/>
      <c r="NCW253" s="3"/>
      <c r="NCX253" s="3"/>
      <c r="NCY253" s="3"/>
      <c r="NCZ253" s="3"/>
      <c r="NDA253" s="3"/>
      <c r="NDB253" s="3"/>
      <c r="NDC253" s="3"/>
      <c r="NDD253" s="3"/>
      <c r="NDE253" s="3"/>
      <c r="NDF253" s="3"/>
      <c r="NDG253" s="3"/>
      <c r="NDH253" s="3"/>
      <c r="NDI253" s="3"/>
      <c r="NDJ253" s="3"/>
      <c r="NDK253" s="3"/>
      <c r="NDL253" s="3"/>
      <c r="NDM253" s="3"/>
      <c r="NDN253" s="3"/>
      <c r="NDO253" s="3"/>
      <c r="NDP253" s="3"/>
      <c r="NDQ253" s="3"/>
      <c r="NDR253" s="3"/>
      <c r="NDS253" s="3"/>
      <c r="NDT253" s="3"/>
      <c r="NDU253" s="3"/>
      <c r="NDV253" s="3"/>
      <c r="NDW253" s="3"/>
      <c r="NDX253" s="3"/>
      <c r="NDY253" s="3"/>
      <c r="NDZ253" s="3"/>
      <c r="NEA253" s="3"/>
      <c r="NEB253" s="3"/>
      <c r="NEC253" s="3"/>
      <c r="NED253" s="3"/>
      <c r="NEE253" s="3"/>
      <c r="NEF253" s="3"/>
      <c r="NEG253" s="3"/>
      <c r="NEH253" s="3"/>
      <c r="NEI253" s="3"/>
      <c r="NEJ253" s="3"/>
      <c r="NEK253" s="3"/>
      <c r="NEL253" s="3"/>
      <c r="NEM253" s="3"/>
      <c r="NEN253" s="3"/>
      <c r="NEO253" s="3"/>
      <c r="NEP253" s="3"/>
      <c r="NEQ253" s="3"/>
      <c r="NER253" s="3"/>
      <c r="NES253" s="3"/>
      <c r="NET253" s="3"/>
      <c r="NEU253" s="3"/>
      <c r="NEV253" s="3"/>
      <c r="NEW253" s="3"/>
      <c r="NEX253" s="3"/>
      <c r="NEY253" s="3"/>
      <c r="NEZ253" s="3"/>
      <c r="NFA253" s="3"/>
      <c r="NFB253" s="3"/>
      <c r="NFC253" s="3"/>
      <c r="NFD253" s="3"/>
      <c r="NFE253" s="3"/>
      <c r="NFF253" s="3"/>
      <c r="NFG253" s="3"/>
      <c r="NFH253" s="3"/>
      <c r="NFI253" s="3"/>
      <c r="NFJ253" s="3"/>
      <c r="NFK253" s="3"/>
      <c r="NFL253" s="3"/>
      <c r="NFM253" s="3"/>
      <c r="NFN253" s="3"/>
      <c r="NFO253" s="3"/>
      <c r="NFP253" s="3"/>
      <c r="NFQ253" s="3"/>
      <c r="NFR253" s="3"/>
      <c r="NFS253" s="3"/>
      <c r="NFT253" s="3"/>
      <c r="NFU253" s="3"/>
      <c r="NFV253" s="3"/>
      <c r="NFW253" s="3"/>
      <c r="NFX253" s="3"/>
      <c r="NFY253" s="3"/>
      <c r="NFZ253" s="3"/>
      <c r="NGA253" s="3"/>
      <c r="NGB253" s="3"/>
      <c r="NGC253" s="3"/>
      <c r="NGD253" s="3"/>
      <c r="NGE253" s="3"/>
      <c r="NGF253" s="3"/>
      <c r="NGG253" s="3"/>
      <c r="NGH253" s="3"/>
      <c r="NGI253" s="3"/>
      <c r="NGJ253" s="3"/>
      <c r="NGK253" s="3"/>
      <c r="NGL253" s="3"/>
      <c r="NGM253" s="3"/>
      <c r="NGN253" s="3"/>
      <c r="NGO253" s="3"/>
      <c r="NGP253" s="3"/>
      <c r="NGQ253" s="3"/>
      <c r="NGR253" s="3"/>
      <c r="NGS253" s="3"/>
      <c r="NGT253" s="3"/>
      <c r="NGU253" s="3"/>
      <c r="NGV253" s="3"/>
      <c r="NGW253" s="3"/>
      <c r="NGX253" s="3"/>
      <c r="NGY253" s="3"/>
      <c r="NGZ253" s="3"/>
      <c r="NHA253" s="3"/>
      <c r="NHB253" s="3"/>
      <c r="NHC253" s="3"/>
      <c r="NHD253" s="3"/>
      <c r="NHE253" s="3"/>
      <c r="NHF253" s="3"/>
      <c r="NHG253" s="3"/>
      <c r="NHH253" s="3"/>
      <c r="NHI253" s="3"/>
      <c r="NHJ253" s="3"/>
      <c r="NHK253" s="3"/>
      <c r="NHL253" s="3"/>
      <c r="NHM253" s="3"/>
      <c r="NHN253" s="3"/>
      <c r="NHO253" s="3"/>
      <c r="NHP253" s="3"/>
      <c r="NHQ253" s="3"/>
      <c r="NHR253" s="3"/>
      <c r="NHS253" s="3"/>
      <c r="NHT253" s="3"/>
      <c r="NHU253" s="3"/>
      <c r="NHV253" s="3"/>
      <c r="NHW253" s="3"/>
      <c r="NHX253" s="3"/>
      <c r="NHY253" s="3"/>
      <c r="NHZ253" s="3"/>
      <c r="NIA253" s="3"/>
      <c r="NIB253" s="3"/>
      <c r="NIC253" s="3"/>
      <c r="NID253" s="3"/>
      <c r="NIE253" s="3"/>
      <c r="NIF253" s="3"/>
      <c r="NIG253" s="3"/>
      <c r="NIH253" s="3"/>
      <c r="NII253" s="3"/>
      <c r="NIJ253" s="3"/>
      <c r="NIK253" s="3"/>
      <c r="NIL253" s="3"/>
      <c r="NIM253" s="3"/>
      <c r="NIN253" s="3"/>
      <c r="NIO253" s="3"/>
      <c r="NIP253" s="3"/>
      <c r="NIQ253" s="3"/>
      <c r="NIR253" s="3"/>
      <c r="NIS253" s="3"/>
      <c r="NIT253" s="3"/>
      <c r="NIU253" s="3"/>
      <c r="NIV253" s="3"/>
      <c r="NIW253" s="3"/>
      <c r="NIX253" s="3"/>
      <c r="NIY253" s="3"/>
      <c r="NIZ253" s="3"/>
      <c r="NJA253" s="3"/>
      <c r="NJB253" s="3"/>
      <c r="NJC253" s="3"/>
      <c r="NJD253" s="3"/>
      <c r="NJE253" s="3"/>
      <c r="NJF253" s="3"/>
      <c r="NJG253" s="3"/>
      <c r="NJH253" s="3"/>
      <c r="NJI253" s="3"/>
      <c r="NJJ253" s="3"/>
      <c r="NJK253" s="3"/>
      <c r="NJL253" s="3"/>
      <c r="NJM253" s="3"/>
      <c r="NJN253" s="3"/>
      <c r="NJO253" s="3"/>
      <c r="NJP253" s="3"/>
      <c r="NJQ253" s="3"/>
      <c r="NJR253" s="3"/>
      <c r="NJS253" s="3"/>
      <c r="NJT253" s="3"/>
      <c r="NJU253" s="3"/>
      <c r="NJV253" s="3"/>
      <c r="NJW253" s="3"/>
      <c r="NJX253" s="3"/>
      <c r="NJY253" s="3"/>
      <c r="NJZ253" s="3"/>
      <c r="NKA253" s="3"/>
      <c r="NKB253" s="3"/>
      <c r="NKC253" s="3"/>
      <c r="NKD253" s="3"/>
      <c r="NKE253" s="3"/>
      <c r="NKF253" s="3"/>
      <c r="NKG253" s="3"/>
      <c r="NKH253" s="3"/>
      <c r="NKI253" s="3"/>
      <c r="NKJ253" s="3"/>
      <c r="NKK253" s="3"/>
      <c r="NKL253" s="3"/>
      <c r="NKM253" s="3"/>
      <c r="NKN253" s="3"/>
      <c r="NKO253" s="3"/>
      <c r="NKP253" s="3"/>
      <c r="NKQ253" s="3"/>
      <c r="NKR253" s="3"/>
      <c r="NKS253" s="3"/>
      <c r="NKT253" s="3"/>
      <c r="NKU253" s="3"/>
      <c r="NKV253" s="3"/>
      <c r="NKW253" s="3"/>
      <c r="NKX253" s="3"/>
      <c r="NKY253" s="3"/>
      <c r="NKZ253" s="3"/>
      <c r="NLA253" s="3"/>
      <c r="NLB253" s="3"/>
      <c r="NLC253" s="3"/>
      <c r="NLD253" s="3"/>
      <c r="NLE253" s="3"/>
      <c r="NLF253" s="3"/>
      <c r="NLG253" s="3"/>
      <c r="NLH253" s="3"/>
      <c r="NLI253" s="3"/>
      <c r="NLJ253" s="3"/>
      <c r="NLK253" s="3"/>
      <c r="NLL253" s="3"/>
      <c r="NLM253" s="3"/>
      <c r="NLN253" s="3"/>
      <c r="NLO253" s="3"/>
      <c r="NLP253" s="3"/>
      <c r="NLQ253" s="3"/>
      <c r="NLR253" s="3"/>
      <c r="NLS253" s="3"/>
      <c r="NLT253" s="3"/>
      <c r="NLU253" s="3"/>
      <c r="NLV253" s="3"/>
      <c r="NLW253" s="3"/>
      <c r="NLX253" s="3"/>
      <c r="NLY253" s="3"/>
      <c r="NLZ253" s="3"/>
      <c r="NMA253" s="3"/>
      <c r="NMB253" s="3"/>
      <c r="NMC253" s="3"/>
      <c r="NMD253" s="3"/>
      <c r="NME253" s="3"/>
      <c r="NMF253" s="3"/>
      <c r="NMG253" s="3"/>
      <c r="NMH253" s="3"/>
      <c r="NMI253" s="3"/>
      <c r="NMJ253" s="3"/>
      <c r="NMK253" s="3"/>
      <c r="NML253" s="3"/>
      <c r="NMM253" s="3"/>
      <c r="NMN253" s="3"/>
      <c r="NMO253" s="3"/>
      <c r="NMP253" s="3"/>
      <c r="NMQ253" s="3"/>
      <c r="NMR253" s="3"/>
      <c r="NMS253" s="3"/>
      <c r="NMT253" s="3"/>
      <c r="NMU253" s="3"/>
      <c r="NMV253" s="3"/>
      <c r="NMW253" s="3"/>
      <c r="NMX253" s="3"/>
      <c r="NMY253" s="3"/>
      <c r="NMZ253" s="3"/>
      <c r="NNA253" s="3"/>
      <c r="NNB253" s="3"/>
      <c r="NNC253" s="3"/>
      <c r="NND253" s="3"/>
      <c r="NNE253" s="3"/>
      <c r="NNF253" s="3"/>
      <c r="NNG253" s="3"/>
      <c r="NNH253" s="3"/>
      <c r="NNI253" s="3"/>
      <c r="NNJ253" s="3"/>
      <c r="NNK253" s="3"/>
      <c r="NNL253" s="3"/>
      <c r="NNM253" s="3"/>
      <c r="NNN253" s="3"/>
      <c r="NNO253" s="3"/>
      <c r="NNP253" s="3"/>
      <c r="NNQ253" s="3"/>
      <c r="NNR253" s="3"/>
      <c r="NNS253" s="3"/>
      <c r="NNT253" s="3"/>
      <c r="NNU253" s="3"/>
      <c r="NNV253" s="3"/>
      <c r="NNW253" s="3"/>
      <c r="NNX253" s="3"/>
      <c r="NNY253" s="3"/>
      <c r="NNZ253" s="3"/>
      <c r="NOA253" s="3"/>
      <c r="NOB253" s="3"/>
      <c r="NOC253" s="3"/>
      <c r="NOD253" s="3"/>
      <c r="NOE253" s="3"/>
      <c r="NOF253" s="3"/>
      <c r="NOG253" s="3"/>
      <c r="NOH253" s="3"/>
      <c r="NOI253" s="3"/>
      <c r="NOJ253" s="3"/>
      <c r="NOK253" s="3"/>
      <c r="NOL253" s="3"/>
      <c r="NOM253" s="3"/>
      <c r="NON253" s="3"/>
      <c r="NOO253" s="3"/>
      <c r="NOP253" s="3"/>
      <c r="NOQ253" s="3"/>
      <c r="NOR253" s="3"/>
      <c r="NOS253" s="3"/>
      <c r="NOT253" s="3"/>
      <c r="NOU253" s="3"/>
      <c r="NOV253" s="3"/>
      <c r="NOW253" s="3"/>
      <c r="NOX253" s="3"/>
      <c r="NOY253" s="3"/>
      <c r="NOZ253" s="3"/>
      <c r="NPA253" s="3"/>
      <c r="NPB253" s="3"/>
      <c r="NPC253" s="3"/>
      <c r="NPD253" s="3"/>
      <c r="NPE253" s="3"/>
      <c r="NPF253" s="3"/>
      <c r="NPG253" s="3"/>
      <c r="NPH253" s="3"/>
      <c r="NPI253" s="3"/>
      <c r="NPJ253" s="3"/>
      <c r="NPK253" s="3"/>
      <c r="NPL253" s="3"/>
      <c r="NPM253" s="3"/>
      <c r="NPN253" s="3"/>
      <c r="NPO253" s="3"/>
      <c r="NPP253" s="3"/>
      <c r="NPQ253" s="3"/>
      <c r="NPR253" s="3"/>
      <c r="NPS253" s="3"/>
      <c r="NPT253" s="3"/>
      <c r="NPU253" s="3"/>
      <c r="NPV253" s="3"/>
      <c r="NPW253" s="3"/>
      <c r="NPX253" s="3"/>
      <c r="NPY253" s="3"/>
      <c r="NPZ253" s="3"/>
      <c r="NQA253" s="3"/>
      <c r="NQB253" s="3"/>
      <c r="NQC253" s="3"/>
      <c r="NQD253" s="3"/>
      <c r="NQE253" s="3"/>
      <c r="NQF253" s="3"/>
      <c r="NQG253" s="3"/>
      <c r="NQH253" s="3"/>
      <c r="NQI253" s="3"/>
      <c r="NQJ253" s="3"/>
      <c r="NQK253" s="3"/>
      <c r="NQL253" s="3"/>
      <c r="NQM253" s="3"/>
      <c r="NQN253" s="3"/>
      <c r="NQO253" s="3"/>
      <c r="NQP253" s="3"/>
      <c r="NQQ253" s="3"/>
      <c r="NQR253" s="3"/>
      <c r="NQS253" s="3"/>
      <c r="NQT253" s="3"/>
      <c r="NQU253" s="3"/>
      <c r="NQV253" s="3"/>
      <c r="NQW253" s="3"/>
      <c r="NQX253" s="3"/>
      <c r="NQY253" s="3"/>
      <c r="NQZ253" s="3"/>
      <c r="NRA253" s="3"/>
      <c r="NRB253" s="3"/>
      <c r="NRC253" s="3"/>
      <c r="NRD253" s="3"/>
      <c r="NRE253" s="3"/>
      <c r="NRF253" s="3"/>
      <c r="NRG253" s="3"/>
      <c r="NRH253" s="3"/>
      <c r="NRI253" s="3"/>
      <c r="NRJ253" s="3"/>
      <c r="NRK253" s="3"/>
      <c r="NRL253" s="3"/>
      <c r="NRM253" s="3"/>
      <c r="NRN253" s="3"/>
      <c r="NRO253" s="3"/>
      <c r="NRP253" s="3"/>
      <c r="NRQ253" s="3"/>
      <c r="NRR253" s="3"/>
      <c r="NRS253" s="3"/>
      <c r="NRT253" s="3"/>
      <c r="NRU253" s="3"/>
      <c r="NRV253" s="3"/>
      <c r="NRW253" s="3"/>
      <c r="NRX253" s="3"/>
      <c r="NRY253" s="3"/>
      <c r="NRZ253" s="3"/>
      <c r="NSA253" s="3"/>
      <c r="NSB253" s="3"/>
      <c r="NSC253" s="3"/>
      <c r="NSD253" s="3"/>
      <c r="NSE253" s="3"/>
      <c r="NSF253" s="3"/>
      <c r="NSG253" s="3"/>
      <c r="NSH253" s="3"/>
      <c r="NSI253" s="3"/>
      <c r="NSJ253" s="3"/>
      <c r="NSK253" s="3"/>
      <c r="NSL253" s="3"/>
      <c r="NSM253" s="3"/>
      <c r="NSN253" s="3"/>
      <c r="NSO253" s="3"/>
      <c r="NSP253" s="3"/>
      <c r="NSQ253" s="3"/>
      <c r="NSR253" s="3"/>
      <c r="NSS253" s="3"/>
      <c r="NST253" s="3"/>
      <c r="NSU253" s="3"/>
      <c r="NSV253" s="3"/>
      <c r="NSW253" s="3"/>
      <c r="NSX253" s="3"/>
      <c r="NSY253" s="3"/>
      <c r="NSZ253" s="3"/>
      <c r="NTA253" s="3"/>
      <c r="NTB253" s="3"/>
      <c r="NTC253" s="3"/>
      <c r="NTD253" s="3"/>
      <c r="NTE253" s="3"/>
      <c r="NTF253" s="3"/>
      <c r="NTG253" s="3"/>
      <c r="NTH253" s="3"/>
      <c r="NTI253" s="3"/>
      <c r="NTJ253" s="3"/>
      <c r="NTK253" s="3"/>
      <c r="NTL253" s="3"/>
      <c r="NTM253" s="3"/>
      <c r="NTN253" s="3"/>
      <c r="NTO253" s="3"/>
      <c r="NTP253" s="3"/>
      <c r="NTQ253" s="3"/>
      <c r="NTR253" s="3"/>
      <c r="NTS253" s="3"/>
      <c r="NTT253" s="3"/>
      <c r="NTU253" s="3"/>
      <c r="NTV253" s="3"/>
      <c r="NTW253" s="3"/>
      <c r="NTX253" s="3"/>
      <c r="NTY253" s="3"/>
      <c r="NTZ253" s="3"/>
      <c r="NUA253" s="3"/>
      <c r="NUB253" s="3"/>
      <c r="NUC253" s="3"/>
      <c r="NUD253" s="3"/>
      <c r="NUE253" s="3"/>
      <c r="NUF253" s="3"/>
      <c r="NUG253" s="3"/>
      <c r="NUH253" s="3"/>
      <c r="NUI253" s="3"/>
      <c r="NUJ253" s="3"/>
      <c r="NUK253" s="3"/>
      <c r="NUL253" s="3"/>
      <c r="NUM253" s="3"/>
      <c r="NUN253" s="3"/>
      <c r="NUO253" s="3"/>
      <c r="NUP253" s="3"/>
      <c r="NUQ253" s="3"/>
      <c r="NUR253" s="3"/>
      <c r="NUS253" s="3"/>
      <c r="NUT253" s="3"/>
      <c r="NUU253" s="3"/>
      <c r="NUV253" s="3"/>
      <c r="NUW253" s="3"/>
      <c r="NUX253" s="3"/>
      <c r="NUY253" s="3"/>
      <c r="NUZ253" s="3"/>
      <c r="NVA253" s="3"/>
      <c r="NVB253" s="3"/>
      <c r="NVC253" s="3"/>
      <c r="NVD253" s="3"/>
      <c r="NVE253" s="3"/>
      <c r="NVF253" s="3"/>
      <c r="NVG253" s="3"/>
      <c r="NVH253" s="3"/>
      <c r="NVI253" s="3"/>
      <c r="NVJ253" s="3"/>
      <c r="NVK253" s="3"/>
      <c r="NVL253" s="3"/>
      <c r="NVM253" s="3"/>
      <c r="NVN253" s="3"/>
      <c r="NVO253" s="3"/>
      <c r="NVP253" s="3"/>
      <c r="NVQ253" s="3"/>
      <c r="NVR253" s="3"/>
      <c r="NVS253" s="3"/>
      <c r="NVT253" s="3"/>
      <c r="NVU253" s="3"/>
      <c r="NVV253" s="3"/>
      <c r="NVW253" s="3"/>
      <c r="NVX253" s="3"/>
      <c r="NVY253" s="3"/>
      <c r="NVZ253" s="3"/>
      <c r="NWA253" s="3"/>
      <c r="NWB253" s="3"/>
      <c r="NWC253" s="3"/>
      <c r="NWD253" s="3"/>
      <c r="NWE253" s="3"/>
      <c r="NWF253" s="3"/>
      <c r="NWG253" s="3"/>
      <c r="NWH253" s="3"/>
      <c r="NWI253" s="3"/>
      <c r="NWJ253" s="3"/>
      <c r="NWK253" s="3"/>
      <c r="NWL253" s="3"/>
      <c r="NWM253" s="3"/>
      <c r="NWN253" s="3"/>
      <c r="NWO253" s="3"/>
      <c r="NWP253" s="3"/>
      <c r="NWQ253" s="3"/>
      <c r="NWR253" s="3"/>
      <c r="NWS253" s="3"/>
      <c r="NWT253" s="3"/>
      <c r="NWU253" s="3"/>
      <c r="NWV253" s="3"/>
      <c r="NWW253" s="3"/>
      <c r="NWX253" s="3"/>
      <c r="NWY253" s="3"/>
      <c r="NWZ253" s="3"/>
      <c r="NXA253" s="3"/>
      <c r="NXB253" s="3"/>
      <c r="NXC253" s="3"/>
      <c r="NXD253" s="3"/>
      <c r="NXE253" s="3"/>
      <c r="NXF253" s="3"/>
      <c r="NXG253" s="3"/>
      <c r="NXH253" s="3"/>
      <c r="NXI253" s="3"/>
      <c r="NXJ253" s="3"/>
      <c r="NXK253" s="3"/>
      <c r="NXL253" s="3"/>
      <c r="NXM253" s="3"/>
      <c r="NXN253" s="3"/>
      <c r="NXO253" s="3"/>
      <c r="NXP253" s="3"/>
      <c r="NXQ253" s="3"/>
      <c r="NXR253" s="3"/>
      <c r="NXS253" s="3"/>
      <c r="NXT253" s="3"/>
      <c r="NXU253" s="3"/>
      <c r="NXV253" s="3"/>
      <c r="NXW253" s="3"/>
      <c r="NXX253" s="3"/>
      <c r="NXY253" s="3"/>
      <c r="NXZ253" s="3"/>
      <c r="NYA253" s="3"/>
      <c r="NYB253" s="3"/>
      <c r="NYC253" s="3"/>
      <c r="NYD253" s="3"/>
      <c r="NYE253" s="3"/>
      <c r="NYF253" s="3"/>
      <c r="NYG253" s="3"/>
      <c r="NYH253" s="3"/>
      <c r="NYI253" s="3"/>
      <c r="NYJ253" s="3"/>
      <c r="NYK253" s="3"/>
      <c r="NYL253" s="3"/>
      <c r="NYM253" s="3"/>
      <c r="NYN253" s="3"/>
      <c r="NYO253" s="3"/>
      <c r="NYP253" s="3"/>
      <c r="NYQ253" s="3"/>
      <c r="NYR253" s="3"/>
      <c r="NYS253" s="3"/>
      <c r="NYT253" s="3"/>
      <c r="NYU253" s="3"/>
      <c r="NYV253" s="3"/>
      <c r="NYW253" s="3"/>
      <c r="NYX253" s="3"/>
      <c r="NYY253" s="3"/>
      <c r="NYZ253" s="3"/>
      <c r="NZA253" s="3"/>
      <c r="NZB253" s="3"/>
      <c r="NZC253" s="3"/>
      <c r="NZD253" s="3"/>
      <c r="NZE253" s="3"/>
      <c r="NZF253" s="3"/>
      <c r="NZG253" s="3"/>
      <c r="NZH253" s="3"/>
      <c r="NZI253" s="3"/>
      <c r="NZJ253" s="3"/>
      <c r="NZK253" s="3"/>
      <c r="NZL253" s="3"/>
      <c r="NZM253" s="3"/>
      <c r="NZN253" s="3"/>
      <c r="NZO253" s="3"/>
      <c r="NZP253" s="3"/>
      <c r="NZQ253" s="3"/>
      <c r="NZR253" s="3"/>
      <c r="NZS253" s="3"/>
      <c r="NZT253" s="3"/>
      <c r="NZU253" s="3"/>
      <c r="NZV253" s="3"/>
      <c r="NZW253" s="3"/>
      <c r="NZX253" s="3"/>
      <c r="NZY253" s="3"/>
      <c r="NZZ253" s="3"/>
      <c r="OAA253" s="3"/>
      <c r="OAB253" s="3"/>
      <c r="OAC253" s="3"/>
      <c r="OAD253" s="3"/>
      <c r="OAE253" s="3"/>
      <c r="OAF253" s="3"/>
      <c r="OAG253" s="3"/>
      <c r="OAH253" s="3"/>
      <c r="OAI253" s="3"/>
      <c r="OAJ253" s="3"/>
      <c r="OAK253" s="3"/>
      <c r="OAL253" s="3"/>
      <c r="OAM253" s="3"/>
      <c r="OAN253" s="3"/>
      <c r="OAO253" s="3"/>
      <c r="OAP253" s="3"/>
      <c r="OAQ253" s="3"/>
      <c r="OAR253" s="3"/>
      <c r="OAS253" s="3"/>
      <c r="OAT253" s="3"/>
      <c r="OAU253" s="3"/>
      <c r="OAV253" s="3"/>
      <c r="OAW253" s="3"/>
      <c r="OAX253" s="3"/>
      <c r="OAY253" s="3"/>
      <c r="OAZ253" s="3"/>
      <c r="OBA253" s="3"/>
      <c r="OBB253" s="3"/>
      <c r="OBC253" s="3"/>
      <c r="OBD253" s="3"/>
      <c r="OBE253" s="3"/>
      <c r="OBF253" s="3"/>
      <c r="OBG253" s="3"/>
      <c r="OBH253" s="3"/>
      <c r="OBI253" s="3"/>
      <c r="OBJ253" s="3"/>
      <c r="OBK253" s="3"/>
      <c r="OBL253" s="3"/>
      <c r="OBM253" s="3"/>
      <c r="OBN253" s="3"/>
      <c r="OBO253" s="3"/>
      <c r="OBP253" s="3"/>
      <c r="OBQ253" s="3"/>
      <c r="OBR253" s="3"/>
      <c r="OBS253" s="3"/>
      <c r="OBT253" s="3"/>
      <c r="OBU253" s="3"/>
      <c r="OBV253" s="3"/>
      <c r="OBW253" s="3"/>
      <c r="OBX253" s="3"/>
      <c r="OBY253" s="3"/>
      <c r="OBZ253" s="3"/>
      <c r="OCA253" s="3"/>
      <c r="OCB253" s="3"/>
      <c r="OCC253" s="3"/>
      <c r="OCD253" s="3"/>
      <c r="OCE253" s="3"/>
      <c r="OCF253" s="3"/>
      <c r="OCG253" s="3"/>
      <c r="OCH253" s="3"/>
      <c r="OCI253" s="3"/>
      <c r="OCJ253" s="3"/>
      <c r="OCK253" s="3"/>
      <c r="OCL253" s="3"/>
      <c r="OCM253" s="3"/>
      <c r="OCN253" s="3"/>
      <c r="OCO253" s="3"/>
      <c r="OCP253" s="3"/>
      <c r="OCQ253" s="3"/>
      <c r="OCR253" s="3"/>
      <c r="OCS253" s="3"/>
      <c r="OCT253" s="3"/>
      <c r="OCU253" s="3"/>
      <c r="OCV253" s="3"/>
      <c r="OCW253" s="3"/>
      <c r="OCX253" s="3"/>
      <c r="OCY253" s="3"/>
      <c r="OCZ253" s="3"/>
      <c r="ODA253" s="3"/>
      <c r="ODB253" s="3"/>
      <c r="ODC253" s="3"/>
      <c r="ODD253" s="3"/>
      <c r="ODE253" s="3"/>
      <c r="ODF253" s="3"/>
      <c r="ODG253" s="3"/>
      <c r="ODH253" s="3"/>
      <c r="ODI253" s="3"/>
      <c r="ODJ253" s="3"/>
      <c r="ODK253" s="3"/>
      <c r="ODL253" s="3"/>
      <c r="ODM253" s="3"/>
      <c r="ODN253" s="3"/>
      <c r="ODO253" s="3"/>
      <c r="ODP253" s="3"/>
      <c r="ODQ253" s="3"/>
      <c r="ODR253" s="3"/>
      <c r="ODS253" s="3"/>
      <c r="ODT253" s="3"/>
      <c r="ODU253" s="3"/>
      <c r="ODV253" s="3"/>
      <c r="ODW253" s="3"/>
      <c r="ODX253" s="3"/>
      <c r="ODY253" s="3"/>
      <c r="ODZ253" s="3"/>
      <c r="OEA253" s="3"/>
      <c r="OEB253" s="3"/>
      <c r="OEC253" s="3"/>
      <c r="OED253" s="3"/>
      <c r="OEE253" s="3"/>
      <c r="OEF253" s="3"/>
      <c r="OEG253" s="3"/>
      <c r="OEH253" s="3"/>
      <c r="OEI253" s="3"/>
      <c r="OEJ253" s="3"/>
      <c r="OEK253" s="3"/>
      <c r="OEL253" s="3"/>
      <c r="OEM253" s="3"/>
      <c r="OEN253" s="3"/>
      <c r="OEO253" s="3"/>
      <c r="OEP253" s="3"/>
      <c r="OEQ253" s="3"/>
      <c r="OER253" s="3"/>
      <c r="OES253" s="3"/>
      <c r="OET253" s="3"/>
      <c r="OEU253" s="3"/>
      <c r="OEV253" s="3"/>
      <c r="OEW253" s="3"/>
      <c r="OEX253" s="3"/>
      <c r="OEY253" s="3"/>
      <c r="OEZ253" s="3"/>
      <c r="OFA253" s="3"/>
      <c r="OFB253" s="3"/>
      <c r="OFC253" s="3"/>
      <c r="OFD253" s="3"/>
      <c r="OFE253" s="3"/>
      <c r="OFF253" s="3"/>
      <c r="OFG253" s="3"/>
      <c r="OFH253" s="3"/>
      <c r="OFI253" s="3"/>
      <c r="OFJ253" s="3"/>
      <c r="OFK253" s="3"/>
      <c r="OFL253" s="3"/>
      <c r="OFM253" s="3"/>
      <c r="OFN253" s="3"/>
      <c r="OFO253" s="3"/>
      <c r="OFP253" s="3"/>
      <c r="OFQ253" s="3"/>
      <c r="OFR253" s="3"/>
      <c r="OFS253" s="3"/>
      <c r="OFT253" s="3"/>
      <c r="OFU253" s="3"/>
      <c r="OFV253" s="3"/>
      <c r="OFW253" s="3"/>
      <c r="OFX253" s="3"/>
      <c r="OFY253" s="3"/>
      <c r="OFZ253" s="3"/>
      <c r="OGA253" s="3"/>
      <c r="OGB253" s="3"/>
      <c r="OGC253" s="3"/>
      <c r="OGD253" s="3"/>
      <c r="OGE253" s="3"/>
      <c r="OGF253" s="3"/>
      <c r="OGG253" s="3"/>
      <c r="OGH253" s="3"/>
      <c r="OGI253" s="3"/>
      <c r="OGJ253" s="3"/>
      <c r="OGK253" s="3"/>
      <c r="OGL253" s="3"/>
      <c r="OGM253" s="3"/>
      <c r="OGN253" s="3"/>
      <c r="OGO253" s="3"/>
      <c r="OGP253" s="3"/>
      <c r="OGQ253" s="3"/>
      <c r="OGR253" s="3"/>
      <c r="OGS253" s="3"/>
      <c r="OGT253" s="3"/>
      <c r="OGU253" s="3"/>
      <c r="OGV253" s="3"/>
      <c r="OGW253" s="3"/>
      <c r="OGX253" s="3"/>
      <c r="OGY253" s="3"/>
      <c r="OGZ253" s="3"/>
      <c r="OHA253" s="3"/>
      <c r="OHB253" s="3"/>
      <c r="OHC253" s="3"/>
      <c r="OHD253" s="3"/>
      <c r="OHE253" s="3"/>
      <c r="OHF253" s="3"/>
      <c r="OHG253" s="3"/>
      <c r="OHH253" s="3"/>
      <c r="OHI253" s="3"/>
      <c r="OHJ253" s="3"/>
      <c r="OHK253" s="3"/>
      <c r="OHL253" s="3"/>
      <c r="OHM253" s="3"/>
      <c r="OHN253" s="3"/>
      <c r="OHO253" s="3"/>
      <c r="OHP253" s="3"/>
      <c r="OHQ253" s="3"/>
      <c r="OHR253" s="3"/>
      <c r="OHS253" s="3"/>
      <c r="OHT253" s="3"/>
      <c r="OHU253" s="3"/>
      <c r="OHV253" s="3"/>
      <c r="OHW253" s="3"/>
      <c r="OHX253" s="3"/>
      <c r="OHY253" s="3"/>
      <c r="OHZ253" s="3"/>
      <c r="OIA253" s="3"/>
      <c r="OIB253" s="3"/>
      <c r="OIC253" s="3"/>
      <c r="OID253" s="3"/>
      <c r="OIE253" s="3"/>
      <c r="OIF253" s="3"/>
      <c r="OIG253" s="3"/>
      <c r="OIH253" s="3"/>
      <c r="OII253" s="3"/>
      <c r="OIJ253" s="3"/>
      <c r="OIK253" s="3"/>
      <c r="OIL253" s="3"/>
      <c r="OIM253" s="3"/>
      <c r="OIN253" s="3"/>
      <c r="OIO253" s="3"/>
      <c r="OIP253" s="3"/>
      <c r="OIQ253" s="3"/>
      <c r="OIR253" s="3"/>
      <c r="OIS253" s="3"/>
      <c r="OIT253" s="3"/>
      <c r="OIU253" s="3"/>
      <c r="OIV253" s="3"/>
      <c r="OIW253" s="3"/>
      <c r="OIX253" s="3"/>
      <c r="OIY253" s="3"/>
      <c r="OIZ253" s="3"/>
      <c r="OJA253" s="3"/>
      <c r="OJB253" s="3"/>
      <c r="OJC253" s="3"/>
      <c r="OJD253" s="3"/>
      <c r="OJE253" s="3"/>
      <c r="OJF253" s="3"/>
      <c r="OJG253" s="3"/>
      <c r="OJH253" s="3"/>
      <c r="OJI253" s="3"/>
      <c r="OJJ253" s="3"/>
      <c r="OJK253" s="3"/>
      <c r="OJL253" s="3"/>
      <c r="OJM253" s="3"/>
      <c r="OJN253" s="3"/>
      <c r="OJO253" s="3"/>
      <c r="OJP253" s="3"/>
      <c r="OJQ253" s="3"/>
      <c r="OJR253" s="3"/>
      <c r="OJS253" s="3"/>
      <c r="OJT253" s="3"/>
      <c r="OJU253" s="3"/>
      <c r="OJV253" s="3"/>
      <c r="OJW253" s="3"/>
      <c r="OJX253" s="3"/>
      <c r="OJY253" s="3"/>
      <c r="OJZ253" s="3"/>
      <c r="OKA253" s="3"/>
      <c r="OKB253" s="3"/>
      <c r="OKC253" s="3"/>
      <c r="OKD253" s="3"/>
      <c r="OKE253" s="3"/>
      <c r="OKF253" s="3"/>
      <c r="OKG253" s="3"/>
      <c r="OKH253" s="3"/>
      <c r="OKI253" s="3"/>
      <c r="OKJ253" s="3"/>
      <c r="OKK253" s="3"/>
      <c r="OKL253" s="3"/>
      <c r="OKM253" s="3"/>
      <c r="OKN253" s="3"/>
      <c r="OKO253" s="3"/>
      <c r="OKP253" s="3"/>
      <c r="OKQ253" s="3"/>
      <c r="OKR253" s="3"/>
      <c r="OKS253" s="3"/>
      <c r="OKT253" s="3"/>
      <c r="OKU253" s="3"/>
      <c r="OKV253" s="3"/>
      <c r="OKW253" s="3"/>
      <c r="OKX253" s="3"/>
      <c r="OKY253" s="3"/>
      <c r="OKZ253" s="3"/>
      <c r="OLA253" s="3"/>
      <c r="OLB253" s="3"/>
      <c r="OLC253" s="3"/>
      <c r="OLD253" s="3"/>
      <c r="OLE253" s="3"/>
      <c r="OLF253" s="3"/>
      <c r="OLG253" s="3"/>
      <c r="OLH253" s="3"/>
      <c r="OLI253" s="3"/>
      <c r="OLJ253" s="3"/>
      <c r="OLK253" s="3"/>
      <c r="OLL253" s="3"/>
      <c r="OLM253" s="3"/>
      <c r="OLN253" s="3"/>
      <c r="OLO253" s="3"/>
      <c r="OLP253" s="3"/>
      <c r="OLQ253" s="3"/>
      <c r="OLR253" s="3"/>
      <c r="OLS253" s="3"/>
      <c r="OLT253" s="3"/>
      <c r="OLU253" s="3"/>
      <c r="OLV253" s="3"/>
      <c r="OLW253" s="3"/>
      <c r="OLX253" s="3"/>
      <c r="OLY253" s="3"/>
      <c r="OLZ253" s="3"/>
      <c r="OMA253" s="3"/>
      <c r="OMB253" s="3"/>
      <c r="OMC253" s="3"/>
      <c r="OMD253" s="3"/>
      <c r="OME253" s="3"/>
      <c r="OMF253" s="3"/>
      <c r="OMG253" s="3"/>
      <c r="OMH253" s="3"/>
      <c r="OMI253" s="3"/>
      <c r="OMJ253" s="3"/>
      <c r="OMK253" s="3"/>
      <c r="OML253" s="3"/>
      <c r="OMM253" s="3"/>
      <c r="OMN253" s="3"/>
      <c r="OMO253" s="3"/>
      <c r="OMP253" s="3"/>
      <c r="OMQ253" s="3"/>
      <c r="OMR253" s="3"/>
      <c r="OMS253" s="3"/>
      <c r="OMT253" s="3"/>
      <c r="OMU253" s="3"/>
      <c r="OMV253" s="3"/>
      <c r="OMW253" s="3"/>
      <c r="OMX253" s="3"/>
      <c r="OMY253" s="3"/>
      <c r="OMZ253" s="3"/>
      <c r="ONA253" s="3"/>
      <c r="ONB253" s="3"/>
      <c r="ONC253" s="3"/>
      <c r="OND253" s="3"/>
      <c r="ONE253" s="3"/>
      <c r="ONF253" s="3"/>
      <c r="ONG253" s="3"/>
      <c r="ONH253" s="3"/>
      <c r="ONI253" s="3"/>
      <c r="ONJ253" s="3"/>
      <c r="ONK253" s="3"/>
      <c r="ONL253" s="3"/>
      <c r="ONM253" s="3"/>
      <c r="ONN253" s="3"/>
      <c r="ONO253" s="3"/>
      <c r="ONP253" s="3"/>
      <c r="ONQ253" s="3"/>
      <c r="ONR253" s="3"/>
      <c r="ONS253" s="3"/>
      <c r="ONT253" s="3"/>
      <c r="ONU253" s="3"/>
      <c r="ONV253" s="3"/>
      <c r="ONW253" s="3"/>
      <c r="ONX253" s="3"/>
      <c r="ONY253" s="3"/>
      <c r="ONZ253" s="3"/>
      <c r="OOA253" s="3"/>
      <c r="OOB253" s="3"/>
      <c r="OOC253" s="3"/>
      <c r="OOD253" s="3"/>
      <c r="OOE253" s="3"/>
      <c r="OOF253" s="3"/>
      <c r="OOG253" s="3"/>
      <c r="OOH253" s="3"/>
      <c r="OOI253" s="3"/>
      <c r="OOJ253" s="3"/>
      <c r="OOK253" s="3"/>
      <c r="OOL253" s="3"/>
      <c r="OOM253" s="3"/>
      <c r="OON253" s="3"/>
      <c r="OOO253" s="3"/>
      <c r="OOP253" s="3"/>
      <c r="OOQ253" s="3"/>
      <c r="OOR253" s="3"/>
      <c r="OOS253" s="3"/>
      <c r="OOT253" s="3"/>
      <c r="OOU253" s="3"/>
      <c r="OOV253" s="3"/>
      <c r="OOW253" s="3"/>
      <c r="OOX253" s="3"/>
      <c r="OOY253" s="3"/>
      <c r="OOZ253" s="3"/>
      <c r="OPA253" s="3"/>
      <c r="OPB253" s="3"/>
      <c r="OPC253" s="3"/>
      <c r="OPD253" s="3"/>
      <c r="OPE253" s="3"/>
      <c r="OPF253" s="3"/>
      <c r="OPG253" s="3"/>
      <c r="OPH253" s="3"/>
      <c r="OPI253" s="3"/>
      <c r="OPJ253" s="3"/>
      <c r="OPK253" s="3"/>
      <c r="OPL253" s="3"/>
      <c r="OPM253" s="3"/>
      <c r="OPN253" s="3"/>
      <c r="OPO253" s="3"/>
      <c r="OPP253" s="3"/>
      <c r="OPQ253" s="3"/>
      <c r="OPR253" s="3"/>
      <c r="OPS253" s="3"/>
      <c r="OPT253" s="3"/>
      <c r="OPU253" s="3"/>
      <c r="OPV253" s="3"/>
      <c r="OPW253" s="3"/>
      <c r="OPX253" s="3"/>
      <c r="OPY253" s="3"/>
      <c r="OPZ253" s="3"/>
      <c r="OQA253" s="3"/>
      <c r="OQB253" s="3"/>
      <c r="OQC253" s="3"/>
      <c r="OQD253" s="3"/>
      <c r="OQE253" s="3"/>
      <c r="OQF253" s="3"/>
      <c r="OQG253" s="3"/>
      <c r="OQH253" s="3"/>
      <c r="OQI253" s="3"/>
      <c r="OQJ253" s="3"/>
      <c r="OQK253" s="3"/>
      <c r="OQL253" s="3"/>
      <c r="OQM253" s="3"/>
      <c r="OQN253" s="3"/>
      <c r="OQO253" s="3"/>
      <c r="OQP253" s="3"/>
      <c r="OQQ253" s="3"/>
      <c r="OQR253" s="3"/>
      <c r="OQS253" s="3"/>
      <c r="OQT253" s="3"/>
      <c r="OQU253" s="3"/>
      <c r="OQV253" s="3"/>
      <c r="OQW253" s="3"/>
      <c r="OQX253" s="3"/>
      <c r="OQY253" s="3"/>
      <c r="OQZ253" s="3"/>
      <c r="ORA253" s="3"/>
      <c r="ORB253" s="3"/>
      <c r="ORC253" s="3"/>
      <c r="ORD253" s="3"/>
      <c r="ORE253" s="3"/>
      <c r="ORF253" s="3"/>
      <c r="ORG253" s="3"/>
      <c r="ORH253" s="3"/>
      <c r="ORI253" s="3"/>
      <c r="ORJ253" s="3"/>
      <c r="ORK253" s="3"/>
      <c r="ORL253" s="3"/>
      <c r="ORM253" s="3"/>
      <c r="ORN253" s="3"/>
      <c r="ORO253" s="3"/>
      <c r="ORP253" s="3"/>
      <c r="ORQ253" s="3"/>
      <c r="ORR253" s="3"/>
      <c r="ORS253" s="3"/>
      <c r="ORT253" s="3"/>
      <c r="ORU253" s="3"/>
      <c r="ORV253" s="3"/>
      <c r="ORW253" s="3"/>
      <c r="ORX253" s="3"/>
      <c r="ORY253" s="3"/>
      <c r="ORZ253" s="3"/>
      <c r="OSA253" s="3"/>
      <c r="OSB253" s="3"/>
      <c r="OSC253" s="3"/>
      <c r="OSD253" s="3"/>
      <c r="OSE253" s="3"/>
      <c r="OSF253" s="3"/>
      <c r="OSG253" s="3"/>
      <c r="OSH253" s="3"/>
      <c r="OSI253" s="3"/>
      <c r="OSJ253" s="3"/>
      <c r="OSK253" s="3"/>
      <c r="OSL253" s="3"/>
      <c r="OSM253" s="3"/>
      <c r="OSN253" s="3"/>
      <c r="OSO253" s="3"/>
      <c r="OSP253" s="3"/>
      <c r="OSQ253" s="3"/>
      <c r="OSR253" s="3"/>
      <c r="OSS253" s="3"/>
      <c r="OST253" s="3"/>
      <c r="OSU253" s="3"/>
      <c r="OSV253" s="3"/>
      <c r="OSW253" s="3"/>
      <c r="OSX253" s="3"/>
      <c r="OSY253" s="3"/>
      <c r="OSZ253" s="3"/>
      <c r="OTA253" s="3"/>
      <c r="OTB253" s="3"/>
      <c r="OTC253" s="3"/>
      <c r="OTD253" s="3"/>
      <c r="OTE253" s="3"/>
      <c r="OTF253" s="3"/>
      <c r="OTG253" s="3"/>
      <c r="OTH253" s="3"/>
      <c r="OTI253" s="3"/>
      <c r="OTJ253" s="3"/>
      <c r="OTK253" s="3"/>
      <c r="OTL253" s="3"/>
      <c r="OTM253" s="3"/>
      <c r="OTN253" s="3"/>
      <c r="OTO253" s="3"/>
      <c r="OTP253" s="3"/>
      <c r="OTQ253" s="3"/>
      <c r="OTR253" s="3"/>
      <c r="OTS253" s="3"/>
      <c r="OTT253" s="3"/>
      <c r="OTU253" s="3"/>
      <c r="OTV253" s="3"/>
      <c r="OTW253" s="3"/>
      <c r="OTX253" s="3"/>
      <c r="OTY253" s="3"/>
      <c r="OTZ253" s="3"/>
      <c r="OUA253" s="3"/>
      <c r="OUB253" s="3"/>
      <c r="OUC253" s="3"/>
      <c r="OUD253" s="3"/>
      <c r="OUE253" s="3"/>
      <c r="OUF253" s="3"/>
      <c r="OUG253" s="3"/>
      <c r="OUH253" s="3"/>
      <c r="OUI253" s="3"/>
      <c r="OUJ253" s="3"/>
      <c r="OUK253" s="3"/>
      <c r="OUL253" s="3"/>
      <c r="OUM253" s="3"/>
      <c r="OUN253" s="3"/>
      <c r="OUO253" s="3"/>
      <c r="OUP253" s="3"/>
      <c r="OUQ253" s="3"/>
      <c r="OUR253" s="3"/>
      <c r="OUS253" s="3"/>
      <c r="OUT253" s="3"/>
      <c r="OUU253" s="3"/>
      <c r="OUV253" s="3"/>
      <c r="OUW253" s="3"/>
      <c r="OUX253" s="3"/>
      <c r="OUY253" s="3"/>
      <c r="OUZ253" s="3"/>
      <c r="OVA253" s="3"/>
      <c r="OVB253" s="3"/>
      <c r="OVC253" s="3"/>
      <c r="OVD253" s="3"/>
      <c r="OVE253" s="3"/>
      <c r="OVF253" s="3"/>
      <c r="OVG253" s="3"/>
      <c r="OVH253" s="3"/>
      <c r="OVI253" s="3"/>
      <c r="OVJ253" s="3"/>
      <c r="OVK253" s="3"/>
      <c r="OVL253" s="3"/>
      <c r="OVM253" s="3"/>
      <c r="OVN253" s="3"/>
      <c r="OVO253" s="3"/>
      <c r="OVP253" s="3"/>
      <c r="OVQ253" s="3"/>
      <c r="OVR253" s="3"/>
      <c r="OVS253" s="3"/>
      <c r="OVT253" s="3"/>
      <c r="OVU253" s="3"/>
      <c r="OVV253" s="3"/>
      <c r="OVW253" s="3"/>
      <c r="OVX253" s="3"/>
      <c r="OVY253" s="3"/>
      <c r="OVZ253" s="3"/>
      <c r="OWA253" s="3"/>
      <c r="OWB253" s="3"/>
      <c r="OWC253" s="3"/>
      <c r="OWD253" s="3"/>
      <c r="OWE253" s="3"/>
      <c r="OWF253" s="3"/>
      <c r="OWG253" s="3"/>
      <c r="OWH253" s="3"/>
      <c r="OWI253" s="3"/>
      <c r="OWJ253" s="3"/>
      <c r="OWK253" s="3"/>
      <c r="OWL253" s="3"/>
      <c r="OWM253" s="3"/>
      <c r="OWN253" s="3"/>
      <c r="OWO253" s="3"/>
      <c r="OWP253" s="3"/>
      <c r="OWQ253" s="3"/>
      <c r="OWR253" s="3"/>
      <c r="OWS253" s="3"/>
      <c r="OWT253" s="3"/>
      <c r="OWU253" s="3"/>
      <c r="OWV253" s="3"/>
      <c r="OWW253" s="3"/>
      <c r="OWX253" s="3"/>
      <c r="OWY253" s="3"/>
      <c r="OWZ253" s="3"/>
      <c r="OXA253" s="3"/>
      <c r="OXB253" s="3"/>
      <c r="OXC253" s="3"/>
      <c r="OXD253" s="3"/>
      <c r="OXE253" s="3"/>
      <c r="OXF253" s="3"/>
      <c r="OXG253" s="3"/>
      <c r="OXH253" s="3"/>
      <c r="OXI253" s="3"/>
      <c r="OXJ253" s="3"/>
      <c r="OXK253" s="3"/>
      <c r="OXL253" s="3"/>
      <c r="OXM253" s="3"/>
      <c r="OXN253" s="3"/>
      <c r="OXO253" s="3"/>
      <c r="OXP253" s="3"/>
      <c r="OXQ253" s="3"/>
      <c r="OXR253" s="3"/>
      <c r="OXS253" s="3"/>
      <c r="OXT253" s="3"/>
      <c r="OXU253" s="3"/>
      <c r="OXV253" s="3"/>
      <c r="OXW253" s="3"/>
      <c r="OXX253" s="3"/>
      <c r="OXY253" s="3"/>
      <c r="OXZ253" s="3"/>
      <c r="OYA253" s="3"/>
      <c r="OYB253" s="3"/>
      <c r="OYC253" s="3"/>
      <c r="OYD253" s="3"/>
      <c r="OYE253" s="3"/>
      <c r="OYF253" s="3"/>
      <c r="OYG253" s="3"/>
      <c r="OYH253" s="3"/>
      <c r="OYI253" s="3"/>
      <c r="OYJ253" s="3"/>
      <c r="OYK253" s="3"/>
      <c r="OYL253" s="3"/>
      <c r="OYM253" s="3"/>
      <c r="OYN253" s="3"/>
      <c r="OYO253" s="3"/>
      <c r="OYP253" s="3"/>
      <c r="OYQ253" s="3"/>
      <c r="OYR253" s="3"/>
      <c r="OYS253" s="3"/>
      <c r="OYT253" s="3"/>
      <c r="OYU253" s="3"/>
      <c r="OYV253" s="3"/>
      <c r="OYW253" s="3"/>
      <c r="OYX253" s="3"/>
      <c r="OYY253" s="3"/>
      <c r="OYZ253" s="3"/>
      <c r="OZA253" s="3"/>
      <c r="OZB253" s="3"/>
      <c r="OZC253" s="3"/>
      <c r="OZD253" s="3"/>
      <c r="OZE253" s="3"/>
      <c r="OZF253" s="3"/>
      <c r="OZG253" s="3"/>
      <c r="OZH253" s="3"/>
      <c r="OZI253" s="3"/>
      <c r="OZJ253" s="3"/>
      <c r="OZK253" s="3"/>
      <c r="OZL253" s="3"/>
      <c r="OZM253" s="3"/>
      <c r="OZN253" s="3"/>
      <c r="OZO253" s="3"/>
      <c r="OZP253" s="3"/>
      <c r="OZQ253" s="3"/>
      <c r="OZR253" s="3"/>
      <c r="OZS253" s="3"/>
      <c r="OZT253" s="3"/>
      <c r="OZU253" s="3"/>
      <c r="OZV253" s="3"/>
      <c r="OZW253" s="3"/>
      <c r="OZX253" s="3"/>
      <c r="OZY253" s="3"/>
      <c r="OZZ253" s="3"/>
      <c r="PAA253" s="3"/>
      <c r="PAB253" s="3"/>
      <c r="PAC253" s="3"/>
      <c r="PAD253" s="3"/>
      <c r="PAE253" s="3"/>
      <c r="PAF253" s="3"/>
      <c r="PAG253" s="3"/>
      <c r="PAH253" s="3"/>
      <c r="PAI253" s="3"/>
      <c r="PAJ253" s="3"/>
      <c r="PAK253" s="3"/>
      <c r="PAL253" s="3"/>
      <c r="PAM253" s="3"/>
      <c r="PAN253" s="3"/>
      <c r="PAO253" s="3"/>
      <c r="PAP253" s="3"/>
      <c r="PAQ253" s="3"/>
      <c r="PAR253" s="3"/>
      <c r="PAS253" s="3"/>
      <c r="PAT253" s="3"/>
      <c r="PAU253" s="3"/>
      <c r="PAV253" s="3"/>
      <c r="PAW253" s="3"/>
      <c r="PAX253" s="3"/>
      <c r="PAY253" s="3"/>
      <c r="PAZ253" s="3"/>
      <c r="PBA253" s="3"/>
      <c r="PBB253" s="3"/>
      <c r="PBC253" s="3"/>
      <c r="PBD253" s="3"/>
      <c r="PBE253" s="3"/>
      <c r="PBF253" s="3"/>
      <c r="PBG253" s="3"/>
      <c r="PBH253" s="3"/>
      <c r="PBI253" s="3"/>
      <c r="PBJ253" s="3"/>
      <c r="PBK253" s="3"/>
      <c r="PBL253" s="3"/>
      <c r="PBM253" s="3"/>
      <c r="PBN253" s="3"/>
      <c r="PBO253" s="3"/>
      <c r="PBP253" s="3"/>
      <c r="PBQ253" s="3"/>
      <c r="PBR253" s="3"/>
      <c r="PBS253" s="3"/>
      <c r="PBT253" s="3"/>
      <c r="PBU253" s="3"/>
      <c r="PBV253" s="3"/>
      <c r="PBW253" s="3"/>
      <c r="PBX253" s="3"/>
      <c r="PBY253" s="3"/>
      <c r="PBZ253" s="3"/>
      <c r="PCA253" s="3"/>
      <c r="PCB253" s="3"/>
      <c r="PCC253" s="3"/>
      <c r="PCD253" s="3"/>
      <c r="PCE253" s="3"/>
      <c r="PCF253" s="3"/>
      <c r="PCG253" s="3"/>
      <c r="PCH253" s="3"/>
      <c r="PCI253" s="3"/>
      <c r="PCJ253" s="3"/>
      <c r="PCK253" s="3"/>
      <c r="PCL253" s="3"/>
      <c r="PCM253" s="3"/>
      <c r="PCN253" s="3"/>
      <c r="PCO253" s="3"/>
      <c r="PCP253" s="3"/>
      <c r="PCQ253" s="3"/>
      <c r="PCR253" s="3"/>
      <c r="PCS253" s="3"/>
      <c r="PCT253" s="3"/>
      <c r="PCU253" s="3"/>
      <c r="PCV253" s="3"/>
      <c r="PCW253" s="3"/>
      <c r="PCX253" s="3"/>
      <c r="PCY253" s="3"/>
      <c r="PCZ253" s="3"/>
      <c r="PDA253" s="3"/>
      <c r="PDB253" s="3"/>
      <c r="PDC253" s="3"/>
      <c r="PDD253" s="3"/>
      <c r="PDE253" s="3"/>
      <c r="PDF253" s="3"/>
      <c r="PDG253" s="3"/>
      <c r="PDH253" s="3"/>
      <c r="PDI253" s="3"/>
      <c r="PDJ253" s="3"/>
      <c r="PDK253" s="3"/>
      <c r="PDL253" s="3"/>
      <c r="PDM253" s="3"/>
      <c r="PDN253" s="3"/>
      <c r="PDO253" s="3"/>
      <c r="PDP253" s="3"/>
      <c r="PDQ253" s="3"/>
      <c r="PDR253" s="3"/>
      <c r="PDS253" s="3"/>
      <c r="PDT253" s="3"/>
      <c r="PDU253" s="3"/>
      <c r="PDV253" s="3"/>
      <c r="PDW253" s="3"/>
      <c r="PDX253" s="3"/>
      <c r="PDY253" s="3"/>
      <c r="PDZ253" s="3"/>
      <c r="PEA253" s="3"/>
      <c r="PEB253" s="3"/>
      <c r="PEC253" s="3"/>
      <c r="PED253" s="3"/>
      <c r="PEE253" s="3"/>
      <c r="PEF253" s="3"/>
      <c r="PEG253" s="3"/>
      <c r="PEH253" s="3"/>
      <c r="PEI253" s="3"/>
      <c r="PEJ253" s="3"/>
      <c r="PEK253" s="3"/>
      <c r="PEL253" s="3"/>
      <c r="PEM253" s="3"/>
      <c r="PEN253" s="3"/>
      <c r="PEO253" s="3"/>
      <c r="PEP253" s="3"/>
      <c r="PEQ253" s="3"/>
      <c r="PER253" s="3"/>
      <c r="PES253" s="3"/>
      <c r="PET253" s="3"/>
      <c r="PEU253" s="3"/>
      <c r="PEV253" s="3"/>
      <c r="PEW253" s="3"/>
      <c r="PEX253" s="3"/>
      <c r="PEY253" s="3"/>
      <c r="PEZ253" s="3"/>
      <c r="PFA253" s="3"/>
      <c r="PFB253" s="3"/>
      <c r="PFC253" s="3"/>
      <c r="PFD253" s="3"/>
      <c r="PFE253" s="3"/>
      <c r="PFF253" s="3"/>
      <c r="PFG253" s="3"/>
      <c r="PFH253" s="3"/>
      <c r="PFI253" s="3"/>
      <c r="PFJ253" s="3"/>
      <c r="PFK253" s="3"/>
      <c r="PFL253" s="3"/>
      <c r="PFM253" s="3"/>
      <c r="PFN253" s="3"/>
      <c r="PFO253" s="3"/>
      <c r="PFP253" s="3"/>
      <c r="PFQ253" s="3"/>
      <c r="PFR253" s="3"/>
      <c r="PFS253" s="3"/>
      <c r="PFT253" s="3"/>
      <c r="PFU253" s="3"/>
      <c r="PFV253" s="3"/>
      <c r="PFW253" s="3"/>
      <c r="PFX253" s="3"/>
      <c r="PFY253" s="3"/>
      <c r="PFZ253" s="3"/>
      <c r="PGA253" s="3"/>
      <c r="PGB253" s="3"/>
      <c r="PGC253" s="3"/>
      <c r="PGD253" s="3"/>
      <c r="PGE253" s="3"/>
      <c r="PGF253" s="3"/>
      <c r="PGG253" s="3"/>
      <c r="PGH253" s="3"/>
      <c r="PGI253" s="3"/>
      <c r="PGJ253" s="3"/>
      <c r="PGK253" s="3"/>
      <c r="PGL253" s="3"/>
      <c r="PGM253" s="3"/>
      <c r="PGN253" s="3"/>
      <c r="PGO253" s="3"/>
      <c r="PGP253" s="3"/>
      <c r="PGQ253" s="3"/>
      <c r="PGR253" s="3"/>
      <c r="PGS253" s="3"/>
      <c r="PGT253" s="3"/>
      <c r="PGU253" s="3"/>
      <c r="PGV253" s="3"/>
      <c r="PGW253" s="3"/>
      <c r="PGX253" s="3"/>
      <c r="PGY253" s="3"/>
      <c r="PGZ253" s="3"/>
      <c r="PHA253" s="3"/>
      <c r="PHB253" s="3"/>
      <c r="PHC253" s="3"/>
      <c r="PHD253" s="3"/>
      <c r="PHE253" s="3"/>
      <c r="PHF253" s="3"/>
      <c r="PHG253" s="3"/>
      <c r="PHH253" s="3"/>
      <c r="PHI253" s="3"/>
      <c r="PHJ253" s="3"/>
      <c r="PHK253" s="3"/>
      <c r="PHL253" s="3"/>
      <c r="PHM253" s="3"/>
      <c r="PHN253" s="3"/>
      <c r="PHO253" s="3"/>
      <c r="PHP253" s="3"/>
      <c r="PHQ253" s="3"/>
      <c r="PHR253" s="3"/>
      <c r="PHS253" s="3"/>
      <c r="PHT253" s="3"/>
      <c r="PHU253" s="3"/>
      <c r="PHV253" s="3"/>
      <c r="PHW253" s="3"/>
      <c r="PHX253" s="3"/>
      <c r="PHY253" s="3"/>
      <c r="PHZ253" s="3"/>
      <c r="PIA253" s="3"/>
      <c r="PIB253" s="3"/>
      <c r="PIC253" s="3"/>
      <c r="PID253" s="3"/>
      <c r="PIE253" s="3"/>
      <c r="PIF253" s="3"/>
      <c r="PIG253" s="3"/>
      <c r="PIH253" s="3"/>
      <c r="PII253" s="3"/>
      <c r="PIJ253" s="3"/>
      <c r="PIK253" s="3"/>
      <c r="PIL253" s="3"/>
      <c r="PIM253" s="3"/>
      <c r="PIN253" s="3"/>
      <c r="PIO253" s="3"/>
      <c r="PIP253" s="3"/>
      <c r="PIQ253" s="3"/>
      <c r="PIR253" s="3"/>
      <c r="PIS253" s="3"/>
      <c r="PIT253" s="3"/>
      <c r="PIU253" s="3"/>
      <c r="PIV253" s="3"/>
      <c r="PIW253" s="3"/>
      <c r="PIX253" s="3"/>
      <c r="PIY253" s="3"/>
      <c r="PIZ253" s="3"/>
      <c r="PJA253" s="3"/>
      <c r="PJB253" s="3"/>
      <c r="PJC253" s="3"/>
      <c r="PJD253" s="3"/>
      <c r="PJE253" s="3"/>
      <c r="PJF253" s="3"/>
      <c r="PJG253" s="3"/>
      <c r="PJH253" s="3"/>
      <c r="PJI253" s="3"/>
      <c r="PJJ253" s="3"/>
      <c r="PJK253" s="3"/>
      <c r="PJL253" s="3"/>
      <c r="PJM253" s="3"/>
      <c r="PJN253" s="3"/>
      <c r="PJO253" s="3"/>
      <c r="PJP253" s="3"/>
      <c r="PJQ253" s="3"/>
      <c r="PJR253" s="3"/>
      <c r="PJS253" s="3"/>
      <c r="PJT253" s="3"/>
      <c r="PJU253" s="3"/>
      <c r="PJV253" s="3"/>
      <c r="PJW253" s="3"/>
      <c r="PJX253" s="3"/>
      <c r="PJY253" s="3"/>
      <c r="PJZ253" s="3"/>
      <c r="PKA253" s="3"/>
      <c r="PKB253" s="3"/>
      <c r="PKC253" s="3"/>
      <c r="PKD253" s="3"/>
      <c r="PKE253" s="3"/>
      <c r="PKF253" s="3"/>
      <c r="PKG253" s="3"/>
      <c r="PKH253" s="3"/>
      <c r="PKI253" s="3"/>
      <c r="PKJ253" s="3"/>
      <c r="PKK253" s="3"/>
      <c r="PKL253" s="3"/>
      <c r="PKM253" s="3"/>
      <c r="PKN253" s="3"/>
      <c r="PKO253" s="3"/>
      <c r="PKP253" s="3"/>
      <c r="PKQ253" s="3"/>
      <c r="PKR253" s="3"/>
      <c r="PKS253" s="3"/>
      <c r="PKT253" s="3"/>
      <c r="PKU253" s="3"/>
      <c r="PKV253" s="3"/>
      <c r="PKW253" s="3"/>
      <c r="PKX253" s="3"/>
      <c r="PKY253" s="3"/>
      <c r="PKZ253" s="3"/>
      <c r="PLA253" s="3"/>
      <c r="PLB253" s="3"/>
      <c r="PLC253" s="3"/>
      <c r="PLD253" s="3"/>
      <c r="PLE253" s="3"/>
      <c r="PLF253" s="3"/>
      <c r="PLG253" s="3"/>
      <c r="PLH253" s="3"/>
      <c r="PLI253" s="3"/>
      <c r="PLJ253" s="3"/>
      <c r="PLK253" s="3"/>
      <c r="PLL253" s="3"/>
      <c r="PLM253" s="3"/>
      <c r="PLN253" s="3"/>
      <c r="PLO253" s="3"/>
      <c r="PLP253" s="3"/>
      <c r="PLQ253" s="3"/>
      <c r="PLR253" s="3"/>
      <c r="PLS253" s="3"/>
      <c r="PLT253" s="3"/>
      <c r="PLU253" s="3"/>
      <c r="PLV253" s="3"/>
      <c r="PLW253" s="3"/>
      <c r="PLX253" s="3"/>
      <c r="PLY253" s="3"/>
      <c r="PLZ253" s="3"/>
      <c r="PMA253" s="3"/>
      <c r="PMB253" s="3"/>
      <c r="PMC253" s="3"/>
      <c r="PMD253" s="3"/>
      <c r="PME253" s="3"/>
      <c r="PMF253" s="3"/>
      <c r="PMG253" s="3"/>
      <c r="PMH253" s="3"/>
      <c r="PMI253" s="3"/>
      <c r="PMJ253" s="3"/>
      <c r="PMK253" s="3"/>
      <c r="PML253" s="3"/>
      <c r="PMM253" s="3"/>
      <c r="PMN253" s="3"/>
      <c r="PMO253" s="3"/>
      <c r="PMP253" s="3"/>
      <c r="PMQ253" s="3"/>
      <c r="PMR253" s="3"/>
      <c r="PMS253" s="3"/>
      <c r="PMT253" s="3"/>
      <c r="PMU253" s="3"/>
      <c r="PMV253" s="3"/>
      <c r="PMW253" s="3"/>
      <c r="PMX253" s="3"/>
      <c r="PMY253" s="3"/>
      <c r="PMZ253" s="3"/>
      <c r="PNA253" s="3"/>
      <c r="PNB253" s="3"/>
      <c r="PNC253" s="3"/>
      <c r="PND253" s="3"/>
      <c r="PNE253" s="3"/>
      <c r="PNF253" s="3"/>
      <c r="PNG253" s="3"/>
      <c r="PNH253" s="3"/>
      <c r="PNI253" s="3"/>
      <c r="PNJ253" s="3"/>
      <c r="PNK253" s="3"/>
      <c r="PNL253" s="3"/>
      <c r="PNM253" s="3"/>
      <c r="PNN253" s="3"/>
      <c r="PNO253" s="3"/>
      <c r="PNP253" s="3"/>
      <c r="PNQ253" s="3"/>
      <c r="PNR253" s="3"/>
      <c r="PNS253" s="3"/>
      <c r="PNT253" s="3"/>
      <c r="PNU253" s="3"/>
      <c r="PNV253" s="3"/>
      <c r="PNW253" s="3"/>
      <c r="PNX253" s="3"/>
      <c r="PNY253" s="3"/>
      <c r="PNZ253" s="3"/>
      <c r="POA253" s="3"/>
      <c r="POB253" s="3"/>
      <c r="POC253" s="3"/>
      <c r="POD253" s="3"/>
      <c r="POE253" s="3"/>
      <c r="POF253" s="3"/>
      <c r="POG253" s="3"/>
      <c r="POH253" s="3"/>
      <c r="POI253" s="3"/>
      <c r="POJ253" s="3"/>
      <c r="POK253" s="3"/>
      <c r="POL253" s="3"/>
      <c r="POM253" s="3"/>
      <c r="PON253" s="3"/>
      <c r="POO253" s="3"/>
      <c r="POP253" s="3"/>
      <c r="POQ253" s="3"/>
      <c r="POR253" s="3"/>
      <c r="POS253" s="3"/>
      <c r="POT253" s="3"/>
      <c r="POU253" s="3"/>
      <c r="POV253" s="3"/>
      <c r="POW253" s="3"/>
      <c r="POX253" s="3"/>
      <c r="POY253" s="3"/>
      <c r="POZ253" s="3"/>
      <c r="PPA253" s="3"/>
      <c r="PPB253" s="3"/>
      <c r="PPC253" s="3"/>
      <c r="PPD253" s="3"/>
      <c r="PPE253" s="3"/>
      <c r="PPF253" s="3"/>
      <c r="PPG253" s="3"/>
      <c r="PPH253" s="3"/>
      <c r="PPI253" s="3"/>
      <c r="PPJ253" s="3"/>
      <c r="PPK253" s="3"/>
      <c r="PPL253" s="3"/>
      <c r="PPM253" s="3"/>
      <c r="PPN253" s="3"/>
      <c r="PPO253" s="3"/>
      <c r="PPP253" s="3"/>
      <c r="PPQ253" s="3"/>
      <c r="PPR253" s="3"/>
      <c r="PPS253" s="3"/>
      <c r="PPT253" s="3"/>
      <c r="PPU253" s="3"/>
      <c r="PPV253" s="3"/>
      <c r="PPW253" s="3"/>
      <c r="PPX253" s="3"/>
      <c r="PPY253" s="3"/>
      <c r="PPZ253" s="3"/>
      <c r="PQA253" s="3"/>
      <c r="PQB253" s="3"/>
      <c r="PQC253" s="3"/>
      <c r="PQD253" s="3"/>
      <c r="PQE253" s="3"/>
      <c r="PQF253" s="3"/>
      <c r="PQG253" s="3"/>
      <c r="PQH253" s="3"/>
      <c r="PQI253" s="3"/>
      <c r="PQJ253" s="3"/>
      <c r="PQK253" s="3"/>
      <c r="PQL253" s="3"/>
      <c r="PQM253" s="3"/>
      <c r="PQN253" s="3"/>
      <c r="PQO253" s="3"/>
      <c r="PQP253" s="3"/>
      <c r="PQQ253" s="3"/>
      <c r="PQR253" s="3"/>
      <c r="PQS253" s="3"/>
      <c r="PQT253" s="3"/>
      <c r="PQU253" s="3"/>
      <c r="PQV253" s="3"/>
      <c r="PQW253" s="3"/>
      <c r="PQX253" s="3"/>
      <c r="PQY253" s="3"/>
      <c r="PQZ253" s="3"/>
      <c r="PRA253" s="3"/>
      <c r="PRB253" s="3"/>
      <c r="PRC253" s="3"/>
      <c r="PRD253" s="3"/>
      <c r="PRE253" s="3"/>
      <c r="PRF253" s="3"/>
      <c r="PRG253" s="3"/>
      <c r="PRH253" s="3"/>
      <c r="PRI253" s="3"/>
      <c r="PRJ253" s="3"/>
      <c r="PRK253" s="3"/>
      <c r="PRL253" s="3"/>
      <c r="PRM253" s="3"/>
      <c r="PRN253" s="3"/>
      <c r="PRO253" s="3"/>
      <c r="PRP253" s="3"/>
      <c r="PRQ253" s="3"/>
      <c r="PRR253" s="3"/>
      <c r="PRS253" s="3"/>
      <c r="PRT253" s="3"/>
      <c r="PRU253" s="3"/>
      <c r="PRV253" s="3"/>
      <c r="PRW253" s="3"/>
      <c r="PRX253" s="3"/>
      <c r="PRY253" s="3"/>
      <c r="PRZ253" s="3"/>
      <c r="PSA253" s="3"/>
      <c r="PSB253" s="3"/>
      <c r="PSC253" s="3"/>
      <c r="PSD253" s="3"/>
      <c r="PSE253" s="3"/>
      <c r="PSF253" s="3"/>
      <c r="PSG253" s="3"/>
      <c r="PSH253" s="3"/>
      <c r="PSI253" s="3"/>
      <c r="PSJ253" s="3"/>
      <c r="PSK253" s="3"/>
      <c r="PSL253" s="3"/>
      <c r="PSM253" s="3"/>
      <c r="PSN253" s="3"/>
      <c r="PSO253" s="3"/>
      <c r="PSP253" s="3"/>
      <c r="PSQ253" s="3"/>
      <c r="PSR253" s="3"/>
      <c r="PSS253" s="3"/>
      <c r="PST253" s="3"/>
      <c r="PSU253" s="3"/>
      <c r="PSV253" s="3"/>
      <c r="PSW253" s="3"/>
      <c r="PSX253" s="3"/>
      <c r="PSY253" s="3"/>
      <c r="PSZ253" s="3"/>
      <c r="PTA253" s="3"/>
      <c r="PTB253" s="3"/>
      <c r="PTC253" s="3"/>
      <c r="PTD253" s="3"/>
      <c r="PTE253" s="3"/>
      <c r="PTF253" s="3"/>
      <c r="PTG253" s="3"/>
      <c r="PTH253" s="3"/>
      <c r="PTI253" s="3"/>
      <c r="PTJ253" s="3"/>
      <c r="PTK253" s="3"/>
      <c r="PTL253" s="3"/>
      <c r="PTM253" s="3"/>
      <c r="PTN253" s="3"/>
      <c r="PTO253" s="3"/>
      <c r="PTP253" s="3"/>
      <c r="PTQ253" s="3"/>
      <c r="PTR253" s="3"/>
      <c r="PTS253" s="3"/>
      <c r="PTT253" s="3"/>
      <c r="PTU253" s="3"/>
      <c r="PTV253" s="3"/>
      <c r="PTW253" s="3"/>
      <c r="PTX253" s="3"/>
      <c r="PTY253" s="3"/>
      <c r="PTZ253" s="3"/>
      <c r="PUA253" s="3"/>
      <c r="PUB253" s="3"/>
      <c r="PUC253" s="3"/>
      <c r="PUD253" s="3"/>
      <c r="PUE253" s="3"/>
      <c r="PUF253" s="3"/>
      <c r="PUG253" s="3"/>
      <c r="PUH253" s="3"/>
      <c r="PUI253" s="3"/>
      <c r="PUJ253" s="3"/>
      <c r="PUK253" s="3"/>
      <c r="PUL253" s="3"/>
      <c r="PUM253" s="3"/>
      <c r="PUN253" s="3"/>
      <c r="PUO253" s="3"/>
      <c r="PUP253" s="3"/>
      <c r="PUQ253" s="3"/>
      <c r="PUR253" s="3"/>
      <c r="PUS253" s="3"/>
      <c r="PUT253" s="3"/>
      <c r="PUU253" s="3"/>
      <c r="PUV253" s="3"/>
      <c r="PUW253" s="3"/>
      <c r="PUX253" s="3"/>
      <c r="PUY253" s="3"/>
      <c r="PUZ253" s="3"/>
      <c r="PVA253" s="3"/>
      <c r="PVB253" s="3"/>
      <c r="PVC253" s="3"/>
      <c r="PVD253" s="3"/>
      <c r="PVE253" s="3"/>
      <c r="PVF253" s="3"/>
      <c r="PVG253" s="3"/>
      <c r="PVH253" s="3"/>
      <c r="PVI253" s="3"/>
      <c r="PVJ253" s="3"/>
      <c r="PVK253" s="3"/>
      <c r="PVL253" s="3"/>
      <c r="PVM253" s="3"/>
      <c r="PVN253" s="3"/>
      <c r="PVO253" s="3"/>
      <c r="PVP253" s="3"/>
      <c r="PVQ253" s="3"/>
      <c r="PVR253" s="3"/>
      <c r="PVS253" s="3"/>
      <c r="PVT253" s="3"/>
      <c r="PVU253" s="3"/>
      <c r="PVV253" s="3"/>
      <c r="PVW253" s="3"/>
      <c r="PVX253" s="3"/>
      <c r="PVY253" s="3"/>
      <c r="PVZ253" s="3"/>
      <c r="PWA253" s="3"/>
      <c r="PWB253" s="3"/>
      <c r="PWC253" s="3"/>
      <c r="PWD253" s="3"/>
      <c r="PWE253" s="3"/>
      <c r="PWF253" s="3"/>
      <c r="PWG253" s="3"/>
      <c r="PWH253" s="3"/>
      <c r="PWI253" s="3"/>
      <c r="PWJ253" s="3"/>
      <c r="PWK253" s="3"/>
      <c r="PWL253" s="3"/>
      <c r="PWM253" s="3"/>
      <c r="PWN253" s="3"/>
      <c r="PWO253" s="3"/>
      <c r="PWP253" s="3"/>
      <c r="PWQ253" s="3"/>
      <c r="PWR253" s="3"/>
      <c r="PWS253" s="3"/>
      <c r="PWT253" s="3"/>
      <c r="PWU253" s="3"/>
      <c r="PWV253" s="3"/>
      <c r="PWW253" s="3"/>
      <c r="PWX253" s="3"/>
      <c r="PWY253" s="3"/>
      <c r="PWZ253" s="3"/>
      <c r="PXA253" s="3"/>
      <c r="PXB253" s="3"/>
      <c r="PXC253" s="3"/>
      <c r="PXD253" s="3"/>
      <c r="PXE253" s="3"/>
      <c r="PXF253" s="3"/>
      <c r="PXG253" s="3"/>
      <c r="PXH253" s="3"/>
      <c r="PXI253" s="3"/>
      <c r="PXJ253" s="3"/>
      <c r="PXK253" s="3"/>
      <c r="PXL253" s="3"/>
      <c r="PXM253" s="3"/>
      <c r="PXN253" s="3"/>
      <c r="PXO253" s="3"/>
      <c r="PXP253" s="3"/>
      <c r="PXQ253" s="3"/>
      <c r="PXR253" s="3"/>
      <c r="PXS253" s="3"/>
      <c r="PXT253" s="3"/>
      <c r="PXU253" s="3"/>
      <c r="PXV253" s="3"/>
      <c r="PXW253" s="3"/>
      <c r="PXX253" s="3"/>
      <c r="PXY253" s="3"/>
      <c r="PXZ253" s="3"/>
      <c r="PYA253" s="3"/>
      <c r="PYB253" s="3"/>
      <c r="PYC253" s="3"/>
      <c r="PYD253" s="3"/>
      <c r="PYE253" s="3"/>
      <c r="PYF253" s="3"/>
      <c r="PYG253" s="3"/>
      <c r="PYH253" s="3"/>
      <c r="PYI253" s="3"/>
      <c r="PYJ253" s="3"/>
      <c r="PYK253" s="3"/>
      <c r="PYL253" s="3"/>
      <c r="PYM253" s="3"/>
      <c r="PYN253" s="3"/>
      <c r="PYO253" s="3"/>
      <c r="PYP253" s="3"/>
      <c r="PYQ253" s="3"/>
      <c r="PYR253" s="3"/>
      <c r="PYS253" s="3"/>
      <c r="PYT253" s="3"/>
      <c r="PYU253" s="3"/>
      <c r="PYV253" s="3"/>
      <c r="PYW253" s="3"/>
      <c r="PYX253" s="3"/>
      <c r="PYY253" s="3"/>
      <c r="PYZ253" s="3"/>
      <c r="PZA253" s="3"/>
      <c r="PZB253" s="3"/>
      <c r="PZC253" s="3"/>
      <c r="PZD253" s="3"/>
      <c r="PZE253" s="3"/>
      <c r="PZF253" s="3"/>
      <c r="PZG253" s="3"/>
      <c r="PZH253" s="3"/>
      <c r="PZI253" s="3"/>
      <c r="PZJ253" s="3"/>
      <c r="PZK253" s="3"/>
      <c r="PZL253" s="3"/>
      <c r="PZM253" s="3"/>
      <c r="PZN253" s="3"/>
      <c r="PZO253" s="3"/>
      <c r="PZP253" s="3"/>
      <c r="PZQ253" s="3"/>
      <c r="PZR253" s="3"/>
      <c r="PZS253" s="3"/>
      <c r="PZT253" s="3"/>
      <c r="PZU253" s="3"/>
      <c r="PZV253" s="3"/>
      <c r="PZW253" s="3"/>
      <c r="PZX253" s="3"/>
      <c r="PZY253" s="3"/>
      <c r="PZZ253" s="3"/>
      <c r="QAA253" s="3"/>
      <c r="QAB253" s="3"/>
      <c r="QAC253" s="3"/>
      <c r="QAD253" s="3"/>
      <c r="QAE253" s="3"/>
      <c r="QAF253" s="3"/>
      <c r="QAG253" s="3"/>
      <c r="QAH253" s="3"/>
      <c r="QAI253" s="3"/>
      <c r="QAJ253" s="3"/>
      <c r="QAK253" s="3"/>
      <c r="QAL253" s="3"/>
      <c r="QAM253" s="3"/>
      <c r="QAN253" s="3"/>
      <c r="QAO253" s="3"/>
      <c r="QAP253" s="3"/>
      <c r="QAQ253" s="3"/>
      <c r="QAR253" s="3"/>
      <c r="QAS253" s="3"/>
      <c r="QAT253" s="3"/>
      <c r="QAU253" s="3"/>
      <c r="QAV253" s="3"/>
      <c r="QAW253" s="3"/>
      <c r="QAX253" s="3"/>
      <c r="QAY253" s="3"/>
      <c r="QAZ253" s="3"/>
      <c r="QBA253" s="3"/>
      <c r="QBB253" s="3"/>
      <c r="QBC253" s="3"/>
      <c r="QBD253" s="3"/>
      <c r="QBE253" s="3"/>
      <c r="QBF253" s="3"/>
      <c r="QBG253" s="3"/>
      <c r="QBH253" s="3"/>
      <c r="QBI253" s="3"/>
      <c r="QBJ253" s="3"/>
      <c r="QBK253" s="3"/>
      <c r="QBL253" s="3"/>
      <c r="QBM253" s="3"/>
      <c r="QBN253" s="3"/>
      <c r="QBO253" s="3"/>
      <c r="QBP253" s="3"/>
      <c r="QBQ253" s="3"/>
      <c r="QBR253" s="3"/>
      <c r="QBS253" s="3"/>
      <c r="QBT253" s="3"/>
      <c r="QBU253" s="3"/>
      <c r="QBV253" s="3"/>
      <c r="QBW253" s="3"/>
      <c r="QBX253" s="3"/>
      <c r="QBY253" s="3"/>
      <c r="QBZ253" s="3"/>
      <c r="QCA253" s="3"/>
      <c r="QCB253" s="3"/>
      <c r="QCC253" s="3"/>
      <c r="QCD253" s="3"/>
      <c r="QCE253" s="3"/>
      <c r="QCF253" s="3"/>
      <c r="QCG253" s="3"/>
      <c r="QCH253" s="3"/>
      <c r="QCI253" s="3"/>
      <c r="QCJ253" s="3"/>
      <c r="QCK253" s="3"/>
      <c r="QCL253" s="3"/>
      <c r="QCM253" s="3"/>
      <c r="QCN253" s="3"/>
      <c r="QCO253" s="3"/>
      <c r="QCP253" s="3"/>
      <c r="QCQ253" s="3"/>
      <c r="QCR253" s="3"/>
      <c r="QCS253" s="3"/>
      <c r="QCT253" s="3"/>
      <c r="QCU253" s="3"/>
      <c r="QCV253" s="3"/>
      <c r="QCW253" s="3"/>
      <c r="QCX253" s="3"/>
      <c r="QCY253" s="3"/>
      <c r="QCZ253" s="3"/>
      <c r="QDA253" s="3"/>
      <c r="QDB253" s="3"/>
      <c r="QDC253" s="3"/>
      <c r="QDD253" s="3"/>
      <c r="QDE253" s="3"/>
      <c r="QDF253" s="3"/>
      <c r="QDG253" s="3"/>
      <c r="QDH253" s="3"/>
      <c r="QDI253" s="3"/>
      <c r="QDJ253" s="3"/>
      <c r="QDK253" s="3"/>
      <c r="QDL253" s="3"/>
      <c r="QDM253" s="3"/>
      <c r="QDN253" s="3"/>
      <c r="QDO253" s="3"/>
      <c r="QDP253" s="3"/>
      <c r="QDQ253" s="3"/>
      <c r="QDR253" s="3"/>
      <c r="QDS253" s="3"/>
      <c r="QDT253" s="3"/>
      <c r="QDU253" s="3"/>
      <c r="QDV253" s="3"/>
      <c r="QDW253" s="3"/>
      <c r="QDX253" s="3"/>
      <c r="QDY253" s="3"/>
      <c r="QDZ253" s="3"/>
      <c r="QEA253" s="3"/>
      <c r="QEB253" s="3"/>
      <c r="QEC253" s="3"/>
      <c r="QED253" s="3"/>
      <c r="QEE253" s="3"/>
      <c r="QEF253" s="3"/>
      <c r="QEG253" s="3"/>
      <c r="QEH253" s="3"/>
      <c r="QEI253" s="3"/>
      <c r="QEJ253" s="3"/>
      <c r="QEK253" s="3"/>
      <c r="QEL253" s="3"/>
      <c r="QEM253" s="3"/>
      <c r="QEN253" s="3"/>
      <c r="QEO253" s="3"/>
      <c r="QEP253" s="3"/>
      <c r="QEQ253" s="3"/>
      <c r="QER253" s="3"/>
      <c r="QES253" s="3"/>
      <c r="QET253" s="3"/>
      <c r="QEU253" s="3"/>
      <c r="QEV253" s="3"/>
      <c r="QEW253" s="3"/>
      <c r="QEX253" s="3"/>
      <c r="QEY253" s="3"/>
      <c r="QEZ253" s="3"/>
      <c r="QFA253" s="3"/>
      <c r="QFB253" s="3"/>
      <c r="QFC253" s="3"/>
      <c r="QFD253" s="3"/>
      <c r="QFE253" s="3"/>
      <c r="QFF253" s="3"/>
      <c r="QFG253" s="3"/>
      <c r="QFH253" s="3"/>
      <c r="QFI253" s="3"/>
      <c r="QFJ253" s="3"/>
      <c r="QFK253" s="3"/>
      <c r="QFL253" s="3"/>
      <c r="QFM253" s="3"/>
      <c r="QFN253" s="3"/>
      <c r="QFO253" s="3"/>
      <c r="QFP253" s="3"/>
      <c r="QFQ253" s="3"/>
      <c r="QFR253" s="3"/>
      <c r="QFS253" s="3"/>
      <c r="QFT253" s="3"/>
      <c r="QFU253" s="3"/>
      <c r="QFV253" s="3"/>
      <c r="QFW253" s="3"/>
      <c r="QFX253" s="3"/>
      <c r="QFY253" s="3"/>
      <c r="QFZ253" s="3"/>
      <c r="QGA253" s="3"/>
      <c r="QGB253" s="3"/>
      <c r="QGC253" s="3"/>
      <c r="QGD253" s="3"/>
      <c r="QGE253" s="3"/>
      <c r="QGF253" s="3"/>
      <c r="QGG253" s="3"/>
      <c r="QGH253" s="3"/>
      <c r="QGI253" s="3"/>
      <c r="QGJ253" s="3"/>
      <c r="QGK253" s="3"/>
      <c r="QGL253" s="3"/>
      <c r="QGM253" s="3"/>
      <c r="QGN253" s="3"/>
      <c r="QGO253" s="3"/>
      <c r="QGP253" s="3"/>
      <c r="QGQ253" s="3"/>
      <c r="QGR253" s="3"/>
      <c r="QGS253" s="3"/>
      <c r="QGT253" s="3"/>
      <c r="QGU253" s="3"/>
      <c r="QGV253" s="3"/>
      <c r="QGW253" s="3"/>
      <c r="QGX253" s="3"/>
      <c r="QGY253" s="3"/>
      <c r="QGZ253" s="3"/>
      <c r="QHA253" s="3"/>
      <c r="QHB253" s="3"/>
      <c r="QHC253" s="3"/>
      <c r="QHD253" s="3"/>
      <c r="QHE253" s="3"/>
      <c r="QHF253" s="3"/>
      <c r="QHG253" s="3"/>
      <c r="QHH253" s="3"/>
      <c r="QHI253" s="3"/>
      <c r="QHJ253" s="3"/>
      <c r="QHK253" s="3"/>
      <c r="QHL253" s="3"/>
      <c r="QHM253" s="3"/>
      <c r="QHN253" s="3"/>
      <c r="QHO253" s="3"/>
      <c r="QHP253" s="3"/>
      <c r="QHQ253" s="3"/>
      <c r="QHR253" s="3"/>
      <c r="QHS253" s="3"/>
      <c r="QHT253" s="3"/>
      <c r="QHU253" s="3"/>
      <c r="QHV253" s="3"/>
      <c r="QHW253" s="3"/>
      <c r="QHX253" s="3"/>
      <c r="QHY253" s="3"/>
      <c r="QHZ253" s="3"/>
      <c r="QIA253" s="3"/>
      <c r="QIB253" s="3"/>
      <c r="QIC253" s="3"/>
      <c r="QID253" s="3"/>
      <c r="QIE253" s="3"/>
      <c r="QIF253" s="3"/>
      <c r="QIG253" s="3"/>
      <c r="QIH253" s="3"/>
      <c r="QII253" s="3"/>
      <c r="QIJ253" s="3"/>
      <c r="QIK253" s="3"/>
      <c r="QIL253" s="3"/>
      <c r="QIM253" s="3"/>
      <c r="QIN253" s="3"/>
      <c r="QIO253" s="3"/>
      <c r="QIP253" s="3"/>
      <c r="QIQ253" s="3"/>
      <c r="QIR253" s="3"/>
      <c r="QIS253" s="3"/>
      <c r="QIT253" s="3"/>
      <c r="QIU253" s="3"/>
      <c r="QIV253" s="3"/>
      <c r="QIW253" s="3"/>
      <c r="QIX253" s="3"/>
      <c r="QIY253" s="3"/>
      <c r="QIZ253" s="3"/>
      <c r="QJA253" s="3"/>
      <c r="QJB253" s="3"/>
      <c r="QJC253" s="3"/>
      <c r="QJD253" s="3"/>
      <c r="QJE253" s="3"/>
      <c r="QJF253" s="3"/>
      <c r="QJG253" s="3"/>
      <c r="QJH253" s="3"/>
      <c r="QJI253" s="3"/>
      <c r="QJJ253" s="3"/>
      <c r="QJK253" s="3"/>
      <c r="QJL253" s="3"/>
      <c r="QJM253" s="3"/>
      <c r="QJN253" s="3"/>
      <c r="QJO253" s="3"/>
      <c r="QJP253" s="3"/>
      <c r="QJQ253" s="3"/>
      <c r="QJR253" s="3"/>
      <c r="QJS253" s="3"/>
      <c r="QJT253" s="3"/>
      <c r="QJU253" s="3"/>
      <c r="QJV253" s="3"/>
      <c r="QJW253" s="3"/>
      <c r="QJX253" s="3"/>
      <c r="QJY253" s="3"/>
      <c r="QJZ253" s="3"/>
      <c r="QKA253" s="3"/>
      <c r="QKB253" s="3"/>
      <c r="QKC253" s="3"/>
      <c r="QKD253" s="3"/>
      <c r="QKE253" s="3"/>
      <c r="QKF253" s="3"/>
      <c r="QKG253" s="3"/>
      <c r="QKH253" s="3"/>
      <c r="QKI253" s="3"/>
      <c r="QKJ253" s="3"/>
      <c r="QKK253" s="3"/>
      <c r="QKL253" s="3"/>
      <c r="QKM253" s="3"/>
      <c r="QKN253" s="3"/>
      <c r="QKO253" s="3"/>
      <c r="QKP253" s="3"/>
      <c r="QKQ253" s="3"/>
      <c r="QKR253" s="3"/>
      <c r="QKS253" s="3"/>
      <c r="QKT253" s="3"/>
      <c r="QKU253" s="3"/>
      <c r="QKV253" s="3"/>
      <c r="QKW253" s="3"/>
      <c r="QKX253" s="3"/>
      <c r="QKY253" s="3"/>
      <c r="QKZ253" s="3"/>
      <c r="QLA253" s="3"/>
      <c r="QLB253" s="3"/>
      <c r="QLC253" s="3"/>
      <c r="QLD253" s="3"/>
      <c r="QLE253" s="3"/>
      <c r="QLF253" s="3"/>
      <c r="QLG253" s="3"/>
      <c r="QLH253" s="3"/>
      <c r="QLI253" s="3"/>
      <c r="QLJ253" s="3"/>
      <c r="QLK253" s="3"/>
      <c r="QLL253" s="3"/>
      <c r="QLM253" s="3"/>
      <c r="QLN253" s="3"/>
      <c r="QLO253" s="3"/>
      <c r="QLP253" s="3"/>
      <c r="QLQ253" s="3"/>
      <c r="QLR253" s="3"/>
      <c r="QLS253" s="3"/>
      <c r="QLT253" s="3"/>
      <c r="QLU253" s="3"/>
      <c r="QLV253" s="3"/>
      <c r="QLW253" s="3"/>
      <c r="QLX253" s="3"/>
      <c r="QLY253" s="3"/>
      <c r="QLZ253" s="3"/>
      <c r="QMA253" s="3"/>
      <c r="QMB253" s="3"/>
      <c r="QMC253" s="3"/>
      <c r="QMD253" s="3"/>
      <c r="QME253" s="3"/>
      <c r="QMF253" s="3"/>
      <c r="QMG253" s="3"/>
      <c r="QMH253" s="3"/>
      <c r="QMI253" s="3"/>
      <c r="QMJ253" s="3"/>
      <c r="QMK253" s="3"/>
      <c r="QML253" s="3"/>
      <c r="QMM253" s="3"/>
      <c r="QMN253" s="3"/>
      <c r="QMO253" s="3"/>
      <c r="QMP253" s="3"/>
      <c r="QMQ253" s="3"/>
      <c r="QMR253" s="3"/>
      <c r="QMS253" s="3"/>
      <c r="QMT253" s="3"/>
      <c r="QMU253" s="3"/>
      <c r="QMV253" s="3"/>
      <c r="QMW253" s="3"/>
      <c r="QMX253" s="3"/>
      <c r="QMY253" s="3"/>
      <c r="QMZ253" s="3"/>
      <c r="QNA253" s="3"/>
      <c r="QNB253" s="3"/>
      <c r="QNC253" s="3"/>
      <c r="QND253" s="3"/>
      <c r="QNE253" s="3"/>
      <c r="QNF253" s="3"/>
      <c r="QNG253" s="3"/>
      <c r="QNH253" s="3"/>
      <c r="QNI253" s="3"/>
      <c r="QNJ253" s="3"/>
      <c r="QNK253" s="3"/>
      <c r="QNL253" s="3"/>
      <c r="QNM253" s="3"/>
      <c r="QNN253" s="3"/>
      <c r="QNO253" s="3"/>
      <c r="QNP253" s="3"/>
      <c r="QNQ253" s="3"/>
      <c r="QNR253" s="3"/>
      <c r="QNS253" s="3"/>
      <c r="QNT253" s="3"/>
      <c r="QNU253" s="3"/>
      <c r="QNV253" s="3"/>
      <c r="QNW253" s="3"/>
      <c r="QNX253" s="3"/>
      <c r="QNY253" s="3"/>
      <c r="QNZ253" s="3"/>
      <c r="QOA253" s="3"/>
      <c r="QOB253" s="3"/>
      <c r="QOC253" s="3"/>
      <c r="QOD253" s="3"/>
      <c r="QOE253" s="3"/>
      <c r="QOF253" s="3"/>
      <c r="QOG253" s="3"/>
      <c r="QOH253" s="3"/>
      <c r="QOI253" s="3"/>
      <c r="QOJ253" s="3"/>
      <c r="QOK253" s="3"/>
      <c r="QOL253" s="3"/>
      <c r="QOM253" s="3"/>
      <c r="QON253" s="3"/>
      <c r="QOO253" s="3"/>
      <c r="QOP253" s="3"/>
      <c r="QOQ253" s="3"/>
      <c r="QOR253" s="3"/>
      <c r="QOS253" s="3"/>
      <c r="QOT253" s="3"/>
      <c r="QOU253" s="3"/>
      <c r="QOV253" s="3"/>
      <c r="QOW253" s="3"/>
      <c r="QOX253" s="3"/>
      <c r="QOY253" s="3"/>
      <c r="QOZ253" s="3"/>
      <c r="QPA253" s="3"/>
      <c r="QPB253" s="3"/>
      <c r="QPC253" s="3"/>
      <c r="QPD253" s="3"/>
      <c r="QPE253" s="3"/>
      <c r="QPF253" s="3"/>
      <c r="QPG253" s="3"/>
      <c r="QPH253" s="3"/>
      <c r="QPI253" s="3"/>
      <c r="QPJ253" s="3"/>
      <c r="QPK253" s="3"/>
      <c r="QPL253" s="3"/>
      <c r="QPM253" s="3"/>
      <c r="QPN253" s="3"/>
      <c r="QPO253" s="3"/>
      <c r="QPP253" s="3"/>
      <c r="QPQ253" s="3"/>
      <c r="QPR253" s="3"/>
      <c r="QPS253" s="3"/>
      <c r="QPT253" s="3"/>
      <c r="QPU253" s="3"/>
      <c r="QPV253" s="3"/>
      <c r="QPW253" s="3"/>
      <c r="QPX253" s="3"/>
      <c r="QPY253" s="3"/>
      <c r="QPZ253" s="3"/>
      <c r="QQA253" s="3"/>
      <c r="QQB253" s="3"/>
      <c r="QQC253" s="3"/>
      <c r="QQD253" s="3"/>
      <c r="QQE253" s="3"/>
      <c r="QQF253" s="3"/>
      <c r="QQG253" s="3"/>
      <c r="QQH253" s="3"/>
      <c r="QQI253" s="3"/>
      <c r="QQJ253" s="3"/>
      <c r="QQK253" s="3"/>
      <c r="QQL253" s="3"/>
      <c r="QQM253" s="3"/>
      <c r="QQN253" s="3"/>
      <c r="QQO253" s="3"/>
      <c r="QQP253" s="3"/>
      <c r="QQQ253" s="3"/>
      <c r="QQR253" s="3"/>
      <c r="QQS253" s="3"/>
      <c r="QQT253" s="3"/>
      <c r="QQU253" s="3"/>
      <c r="QQV253" s="3"/>
      <c r="QQW253" s="3"/>
      <c r="QQX253" s="3"/>
      <c r="QQY253" s="3"/>
      <c r="QQZ253" s="3"/>
      <c r="QRA253" s="3"/>
      <c r="QRB253" s="3"/>
      <c r="QRC253" s="3"/>
      <c r="QRD253" s="3"/>
      <c r="QRE253" s="3"/>
      <c r="QRF253" s="3"/>
      <c r="QRG253" s="3"/>
      <c r="QRH253" s="3"/>
      <c r="QRI253" s="3"/>
      <c r="QRJ253" s="3"/>
      <c r="QRK253" s="3"/>
      <c r="QRL253" s="3"/>
      <c r="QRM253" s="3"/>
      <c r="QRN253" s="3"/>
      <c r="QRO253" s="3"/>
      <c r="QRP253" s="3"/>
      <c r="QRQ253" s="3"/>
      <c r="QRR253" s="3"/>
      <c r="QRS253" s="3"/>
      <c r="QRT253" s="3"/>
      <c r="QRU253" s="3"/>
      <c r="QRV253" s="3"/>
      <c r="QRW253" s="3"/>
      <c r="QRX253" s="3"/>
      <c r="QRY253" s="3"/>
      <c r="QRZ253" s="3"/>
      <c r="QSA253" s="3"/>
      <c r="QSB253" s="3"/>
      <c r="QSC253" s="3"/>
      <c r="QSD253" s="3"/>
      <c r="QSE253" s="3"/>
      <c r="QSF253" s="3"/>
      <c r="QSG253" s="3"/>
      <c r="QSH253" s="3"/>
      <c r="QSI253" s="3"/>
      <c r="QSJ253" s="3"/>
      <c r="QSK253" s="3"/>
      <c r="QSL253" s="3"/>
      <c r="QSM253" s="3"/>
      <c r="QSN253" s="3"/>
      <c r="QSO253" s="3"/>
      <c r="QSP253" s="3"/>
      <c r="QSQ253" s="3"/>
      <c r="QSR253" s="3"/>
      <c r="QSS253" s="3"/>
      <c r="QST253" s="3"/>
      <c r="QSU253" s="3"/>
      <c r="QSV253" s="3"/>
      <c r="QSW253" s="3"/>
      <c r="QSX253" s="3"/>
      <c r="QSY253" s="3"/>
      <c r="QSZ253" s="3"/>
      <c r="QTA253" s="3"/>
      <c r="QTB253" s="3"/>
      <c r="QTC253" s="3"/>
      <c r="QTD253" s="3"/>
      <c r="QTE253" s="3"/>
      <c r="QTF253" s="3"/>
      <c r="QTG253" s="3"/>
      <c r="QTH253" s="3"/>
      <c r="QTI253" s="3"/>
      <c r="QTJ253" s="3"/>
      <c r="QTK253" s="3"/>
      <c r="QTL253" s="3"/>
      <c r="QTM253" s="3"/>
      <c r="QTN253" s="3"/>
      <c r="QTO253" s="3"/>
      <c r="QTP253" s="3"/>
      <c r="QTQ253" s="3"/>
      <c r="QTR253" s="3"/>
      <c r="QTS253" s="3"/>
      <c r="QTT253" s="3"/>
      <c r="QTU253" s="3"/>
      <c r="QTV253" s="3"/>
      <c r="QTW253" s="3"/>
      <c r="QTX253" s="3"/>
      <c r="QTY253" s="3"/>
      <c r="QTZ253" s="3"/>
      <c r="QUA253" s="3"/>
      <c r="QUB253" s="3"/>
      <c r="QUC253" s="3"/>
      <c r="QUD253" s="3"/>
      <c r="QUE253" s="3"/>
      <c r="QUF253" s="3"/>
      <c r="QUG253" s="3"/>
      <c r="QUH253" s="3"/>
      <c r="QUI253" s="3"/>
      <c r="QUJ253" s="3"/>
      <c r="QUK253" s="3"/>
      <c r="QUL253" s="3"/>
      <c r="QUM253" s="3"/>
      <c r="QUN253" s="3"/>
      <c r="QUO253" s="3"/>
      <c r="QUP253" s="3"/>
      <c r="QUQ253" s="3"/>
      <c r="QUR253" s="3"/>
      <c r="QUS253" s="3"/>
      <c r="QUT253" s="3"/>
      <c r="QUU253" s="3"/>
      <c r="QUV253" s="3"/>
      <c r="QUW253" s="3"/>
      <c r="QUX253" s="3"/>
      <c r="QUY253" s="3"/>
      <c r="QUZ253" s="3"/>
      <c r="QVA253" s="3"/>
      <c r="QVB253" s="3"/>
      <c r="QVC253" s="3"/>
      <c r="QVD253" s="3"/>
      <c r="QVE253" s="3"/>
      <c r="QVF253" s="3"/>
      <c r="QVG253" s="3"/>
      <c r="QVH253" s="3"/>
      <c r="QVI253" s="3"/>
      <c r="QVJ253" s="3"/>
      <c r="QVK253" s="3"/>
      <c r="QVL253" s="3"/>
      <c r="QVM253" s="3"/>
      <c r="QVN253" s="3"/>
      <c r="QVO253" s="3"/>
      <c r="QVP253" s="3"/>
      <c r="QVQ253" s="3"/>
      <c r="QVR253" s="3"/>
      <c r="QVS253" s="3"/>
      <c r="QVT253" s="3"/>
      <c r="QVU253" s="3"/>
      <c r="QVV253" s="3"/>
      <c r="QVW253" s="3"/>
      <c r="QVX253" s="3"/>
      <c r="QVY253" s="3"/>
      <c r="QVZ253" s="3"/>
      <c r="QWA253" s="3"/>
      <c r="QWB253" s="3"/>
      <c r="QWC253" s="3"/>
      <c r="QWD253" s="3"/>
      <c r="QWE253" s="3"/>
      <c r="QWF253" s="3"/>
      <c r="QWG253" s="3"/>
      <c r="QWH253" s="3"/>
      <c r="QWI253" s="3"/>
      <c r="QWJ253" s="3"/>
      <c r="QWK253" s="3"/>
      <c r="QWL253" s="3"/>
      <c r="QWM253" s="3"/>
      <c r="QWN253" s="3"/>
      <c r="QWO253" s="3"/>
      <c r="QWP253" s="3"/>
      <c r="QWQ253" s="3"/>
      <c r="QWR253" s="3"/>
      <c r="QWS253" s="3"/>
      <c r="QWT253" s="3"/>
      <c r="QWU253" s="3"/>
      <c r="QWV253" s="3"/>
      <c r="QWW253" s="3"/>
      <c r="QWX253" s="3"/>
      <c r="QWY253" s="3"/>
      <c r="QWZ253" s="3"/>
      <c r="QXA253" s="3"/>
      <c r="QXB253" s="3"/>
      <c r="QXC253" s="3"/>
      <c r="QXD253" s="3"/>
      <c r="QXE253" s="3"/>
      <c r="QXF253" s="3"/>
      <c r="QXG253" s="3"/>
      <c r="QXH253" s="3"/>
      <c r="QXI253" s="3"/>
      <c r="QXJ253" s="3"/>
      <c r="QXK253" s="3"/>
      <c r="QXL253" s="3"/>
      <c r="QXM253" s="3"/>
      <c r="QXN253" s="3"/>
      <c r="QXO253" s="3"/>
      <c r="QXP253" s="3"/>
      <c r="QXQ253" s="3"/>
      <c r="QXR253" s="3"/>
      <c r="QXS253" s="3"/>
      <c r="QXT253" s="3"/>
      <c r="QXU253" s="3"/>
      <c r="QXV253" s="3"/>
      <c r="QXW253" s="3"/>
      <c r="QXX253" s="3"/>
      <c r="QXY253" s="3"/>
      <c r="QXZ253" s="3"/>
      <c r="QYA253" s="3"/>
      <c r="QYB253" s="3"/>
      <c r="QYC253" s="3"/>
      <c r="QYD253" s="3"/>
      <c r="QYE253" s="3"/>
      <c r="QYF253" s="3"/>
      <c r="QYG253" s="3"/>
      <c r="QYH253" s="3"/>
      <c r="QYI253" s="3"/>
      <c r="QYJ253" s="3"/>
      <c r="QYK253" s="3"/>
      <c r="QYL253" s="3"/>
      <c r="QYM253" s="3"/>
      <c r="QYN253" s="3"/>
      <c r="QYO253" s="3"/>
      <c r="QYP253" s="3"/>
      <c r="QYQ253" s="3"/>
      <c r="QYR253" s="3"/>
      <c r="QYS253" s="3"/>
      <c r="QYT253" s="3"/>
      <c r="QYU253" s="3"/>
      <c r="QYV253" s="3"/>
      <c r="QYW253" s="3"/>
      <c r="QYX253" s="3"/>
      <c r="QYY253" s="3"/>
      <c r="QYZ253" s="3"/>
      <c r="QZA253" s="3"/>
      <c r="QZB253" s="3"/>
      <c r="QZC253" s="3"/>
      <c r="QZD253" s="3"/>
      <c r="QZE253" s="3"/>
      <c r="QZF253" s="3"/>
      <c r="QZG253" s="3"/>
      <c r="QZH253" s="3"/>
      <c r="QZI253" s="3"/>
      <c r="QZJ253" s="3"/>
      <c r="QZK253" s="3"/>
      <c r="QZL253" s="3"/>
      <c r="QZM253" s="3"/>
      <c r="QZN253" s="3"/>
      <c r="QZO253" s="3"/>
      <c r="QZP253" s="3"/>
      <c r="QZQ253" s="3"/>
      <c r="QZR253" s="3"/>
      <c r="QZS253" s="3"/>
      <c r="QZT253" s="3"/>
      <c r="QZU253" s="3"/>
      <c r="QZV253" s="3"/>
      <c r="QZW253" s="3"/>
      <c r="QZX253" s="3"/>
      <c r="QZY253" s="3"/>
      <c r="QZZ253" s="3"/>
      <c r="RAA253" s="3"/>
      <c r="RAB253" s="3"/>
      <c r="RAC253" s="3"/>
      <c r="RAD253" s="3"/>
      <c r="RAE253" s="3"/>
      <c r="RAF253" s="3"/>
      <c r="RAG253" s="3"/>
      <c r="RAH253" s="3"/>
      <c r="RAI253" s="3"/>
      <c r="RAJ253" s="3"/>
      <c r="RAK253" s="3"/>
      <c r="RAL253" s="3"/>
      <c r="RAM253" s="3"/>
      <c r="RAN253" s="3"/>
      <c r="RAO253" s="3"/>
      <c r="RAP253" s="3"/>
      <c r="RAQ253" s="3"/>
      <c r="RAR253" s="3"/>
      <c r="RAS253" s="3"/>
      <c r="RAT253" s="3"/>
      <c r="RAU253" s="3"/>
      <c r="RAV253" s="3"/>
      <c r="RAW253" s="3"/>
      <c r="RAX253" s="3"/>
      <c r="RAY253" s="3"/>
      <c r="RAZ253" s="3"/>
      <c r="RBA253" s="3"/>
      <c r="RBB253" s="3"/>
      <c r="RBC253" s="3"/>
      <c r="RBD253" s="3"/>
      <c r="RBE253" s="3"/>
      <c r="RBF253" s="3"/>
      <c r="RBG253" s="3"/>
      <c r="RBH253" s="3"/>
      <c r="RBI253" s="3"/>
      <c r="RBJ253" s="3"/>
      <c r="RBK253" s="3"/>
      <c r="RBL253" s="3"/>
      <c r="RBM253" s="3"/>
      <c r="RBN253" s="3"/>
      <c r="RBO253" s="3"/>
      <c r="RBP253" s="3"/>
      <c r="RBQ253" s="3"/>
      <c r="RBR253" s="3"/>
      <c r="RBS253" s="3"/>
      <c r="RBT253" s="3"/>
      <c r="RBU253" s="3"/>
      <c r="RBV253" s="3"/>
      <c r="RBW253" s="3"/>
      <c r="RBX253" s="3"/>
      <c r="RBY253" s="3"/>
      <c r="RBZ253" s="3"/>
      <c r="RCA253" s="3"/>
      <c r="RCB253" s="3"/>
      <c r="RCC253" s="3"/>
      <c r="RCD253" s="3"/>
      <c r="RCE253" s="3"/>
      <c r="RCF253" s="3"/>
      <c r="RCG253" s="3"/>
      <c r="RCH253" s="3"/>
      <c r="RCI253" s="3"/>
      <c r="RCJ253" s="3"/>
      <c r="RCK253" s="3"/>
      <c r="RCL253" s="3"/>
      <c r="RCM253" s="3"/>
      <c r="RCN253" s="3"/>
      <c r="RCO253" s="3"/>
      <c r="RCP253" s="3"/>
      <c r="RCQ253" s="3"/>
      <c r="RCR253" s="3"/>
      <c r="RCS253" s="3"/>
      <c r="RCT253" s="3"/>
      <c r="RCU253" s="3"/>
      <c r="RCV253" s="3"/>
      <c r="RCW253" s="3"/>
      <c r="RCX253" s="3"/>
      <c r="RCY253" s="3"/>
      <c r="RCZ253" s="3"/>
      <c r="RDA253" s="3"/>
      <c r="RDB253" s="3"/>
      <c r="RDC253" s="3"/>
      <c r="RDD253" s="3"/>
      <c r="RDE253" s="3"/>
      <c r="RDF253" s="3"/>
      <c r="RDG253" s="3"/>
      <c r="RDH253" s="3"/>
      <c r="RDI253" s="3"/>
      <c r="RDJ253" s="3"/>
      <c r="RDK253" s="3"/>
      <c r="RDL253" s="3"/>
      <c r="RDM253" s="3"/>
      <c r="RDN253" s="3"/>
      <c r="RDO253" s="3"/>
      <c r="RDP253" s="3"/>
      <c r="RDQ253" s="3"/>
      <c r="RDR253" s="3"/>
      <c r="RDS253" s="3"/>
      <c r="RDT253" s="3"/>
      <c r="RDU253" s="3"/>
      <c r="RDV253" s="3"/>
      <c r="RDW253" s="3"/>
      <c r="RDX253" s="3"/>
      <c r="RDY253" s="3"/>
      <c r="RDZ253" s="3"/>
      <c r="REA253" s="3"/>
      <c r="REB253" s="3"/>
      <c r="REC253" s="3"/>
      <c r="RED253" s="3"/>
      <c r="REE253" s="3"/>
      <c r="REF253" s="3"/>
      <c r="REG253" s="3"/>
      <c r="REH253" s="3"/>
      <c r="REI253" s="3"/>
      <c r="REJ253" s="3"/>
      <c r="REK253" s="3"/>
      <c r="REL253" s="3"/>
      <c r="REM253" s="3"/>
      <c r="REN253" s="3"/>
      <c r="REO253" s="3"/>
      <c r="REP253" s="3"/>
      <c r="REQ253" s="3"/>
      <c r="RER253" s="3"/>
      <c r="RES253" s="3"/>
      <c r="RET253" s="3"/>
      <c r="REU253" s="3"/>
      <c r="REV253" s="3"/>
      <c r="REW253" s="3"/>
      <c r="REX253" s="3"/>
      <c r="REY253" s="3"/>
      <c r="REZ253" s="3"/>
      <c r="RFA253" s="3"/>
      <c r="RFB253" s="3"/>
      <c r="RFC253" s="3"/>
      <c r="RFD253" s="3"/>
      <c r="RFE253" s="3"/>
      <c r="RFF253" s="3"/>
      <c r="RFG253" s="3"/>
      <c r="RFH253" s="3"/>
      <c r="RFI253" s="3"/>
      <c r="RFJ253" s="3"/>
      <c r="RFK253" s="3"/>
      <c r="RFL253" s="3"/>
      <c r="RFM253" s="3"/>
      <c r="RFN253" s="3"/>
      <c r="RFO253" s="3"/>
      <c r="RFP253" s="3"/>
      <c r="RFQ253" s="3"/>
      <c r="RFR253" s="3"/>
      <c r="RFS253" s="3"/>
      <c r="RFT253" s="3"/>
      <c r="RFU253" s="3"/>
      <c r="RFV253" s="3"/>
      <c r="RFW253" s="3"/>
      <c r="RFX253" s="3"/>
      <c r="RFY253" s="3"/>
      <c r="RFZ253" s="3"/>
      <c r="RGA253" s="3"/>
      <c r="RGB253" s="3"/>
      <c r="RGC253" s="3"/>
      <c r="RGD253" s="3"/>
      <c r="RGE253" s="3"/>
      <c r="RGF253" s="3"/>
      <c r="RGG253" s="3"/>
      <c r="RGH253" s="3"/>
      <c r="RGI253" s="3"/>
      <c r="RGJ253" s="3"/>
      <c r="RGK253" s="3"/>
      <c r="RGL253" s="3"/>
      <c r="RGM253" s="3"/>
      <c r="RGN253" s="3"/>
      <c r="RGO253" s="3"/>
      <c r="RGP253" s="3"/>
      <c r="RGQ253" s="3"/>
      <c r="RGR253" s="3"/>
      <c r="RGS253" s="3"/>
      <c r="RGT253" s="3"/>
      <c r="RGU253" s="3"/>
      <c r="RGV253" s="3"/>
      <c r="RGW253" s="3"/>
      <c r="RGX253" s="3"/>
      <c r="RGY253" s="3"/>
      <c r="RGZ253" s="3"/>
      <c r="RHA253" s="3"/>
      <c r="RHB253" s="3"/>
      <c r="RHC253" s="3"/>
      <c r="RHD253" s="3"/>
      <c r="RHE253" s="3"/>
      <c r="RHF253" s="3"/>
      <c r="RHG253" s="3"/>
      <c r="RHH253" s="3"/>
      <c r="RHI253" s="3"/>
      <c r="RHJ253" s="3"/>
      <c r="RHK253" s="3"/>
      <c r="RHL253" s="3"/>
      <c r="RHM253" s="3"/>
      <c r="RHN253" s="3"/>
      <c r="RHO253" s="3"/>
      <c r="RHP253" s="3"/>
      <c r="RHQ253" s="3"/>
      <c r="RHR253" s="3"/>
      <c r="RHS253" s="3"/>
      <c r="RHT253" s="3"/>
      <c r="RHU253" s="3"/>
      <c r="RHV253" s="3"/>
      <c r="RHW253" s="3"/>
      <c r="RHX253" s="3"/>
      <c r="RHY253" s="3"/>
      <c r="RHZ253" s="3"/>
      <c r="RIA253" s="3"/>
      <c r="RIB253" s="3"/>
      <c r="RIC253" s="3"/>
      <c r="RID253" s="3"/>
      <c r="RIE253" s="3"/>
      <c r="RIF253" s="3"/>
      <c r="RIG253" s="3"/>
      <c r="RIH253" s="3"/>
      <c r="RII253" s="3"/>
      <c r="RIJ253" s="3"/>
      <c r="RIK253" s="3"/>
      <c r="RIL253" s="3"/>
      <c r="RIM253" s="3"/>
      <c r="RIN253" s="3"/>
      <c r="RIO253" s="3"/>
      <c r="RIP253" s="3"/>
      <c r="RIQ253" s="3"/>
      <c r="RIR253" s="3"/>
      <c r="RIS253" s="3"/>
      <c r="RIT253" s="3"/>
      <c r="RIU253" s="3"/>
      <c r="RIV253" s="3"/>
      <c r="RIW253" s="3"/>
      <c r="RIX253" s="3"/>
      <c r="RIY253" s="3"/>
      <c r="RIZ253" s="3"/>
      <c r="RJA253" s="3"/>
      <c r="RJB253" s="3"/>
      <c r="RJC253" s="3"/>
      <c r="RJD253" s="3"/>
      <c r="RJE253" s="3"/>
      <c r="RJF253" s="3"/>
      <c r="RJG253" s="3"/>
      <c r="RJH253" s="3"/>
      <c r="RJI253" s="3"/>
      <c r="RJJ253" s="3"/>
      <c r="RJK253" s="3"/>
      <c r="RJL253" s="3"/>
      <c r="RJM253" s="3"/>
      <c r="RJN253" s="3"/>
      <c r="RJO253" s="3"/>
      <c r="RJP253" s="3"/>
      <c r="RJQ253" s="3"/>
      <c r="RJR253" s="3"/>
      <c r="RJS253" s="3"/>
      <c r="RJT253" s="3"/>
      <c r="RJU253" s="3"/>
      <c r="RJV253" s="3"/>
      <c r="RJW253" s="3"/>
      <c r="RJX253" s="3"/>
      <c r="RJY253" s="3"/>
      <c r="RJZ253" s="3"/>
      <c r="RKA253" s="3"/>
      <c r="RKB253" s="3"/>
      <c r="RKC253" s="3"/>
      <c r="RKD253" s="3"/>
      <c r="RKE253" s="3"/>
      <c r="RKF253" s="3"/>
      <c r="RKG253" s="3"/>
      <c r="RKH253" s="3"/>
      <c r="RKI253" s="3"/>
      <c r="RKJ253" s="3"/>
      <c r="RKK253" s="3"/>
      <c r="RKL253" s="3"/>
      <c r="RKM253" s="3"/>
      <c r="RKN253" s="3"/>
      <c r="RKO253" s="3"/>
      <c r="RKP253" s="3"/>
      <c r="RKQ253" s="3"/>
      <c r="RKR253" s="3"/>
      <c r="RKS253" s="3"/>
      <c r="RKT253" s="3"/>
      <c r="RKU253" s="3"/>
      <c r="RKV253" s="3"/>
      <c r="RKW253" s="3"/>
      <c r="RKX253" s="3"/>
      <c r="RKY253" s="3"/>
      <c r="RKZ253" s="3"/>
      <c r="RLA253" s="3"/>
      <c r="RLB253" s="3"/>
      <c r="RLC253" s="3"/>
      <c r="RLD253" s="3"/>
      <c r="RLE253" s="3"/>
      <c r="RLF253" s="3"/>
      <c r="RLG253" s="3"/>
      <c r="RLH253" s="3"/>
      <c r="RLI253" s="3"/>
      <c r="RLJ253" s="3"/>
      <c r="RLK253" s="3"/>
      <c r="RLL253" s="3"/>
      <c r="RLM253" s="3"/>
      <c r="RLN253" s="3"/>
      <c r="RLO253" s="3"/>
      <c r="RLP253" s="3"/>
      <c r="RLQ253" s="3"/>
      <c r="RLR253" s="3"/>
      <c r="RLS253" s="3"/>
      <c r="RLT253" s="3"/>
      <c r="RLU253" s="3"/>
      <c r="RLV253" s="3"/>
      <c r="RLW253" s="3"/>
      <c r="RLX253" s="3"/>
      <c r="RLY253" s="3"/>
      <c r="RLZ253" s="3"/>
      <c r="RMA253" s="3"/>
      <c r="RMB253" s="3"/>
      <c r="RMC253" s="3"/>
      <c r="RMD253" s="3"/>
      <c r="RME253" s="3"/>
      <c r="RMF253" s="3"/>
      <c r="RMG253" s="3"/>
      <c r="RMH253" s="3"/>
      <c r="RMI253" s="3"/>
      <c r="RMJ253" s="3"/>
      <c r="RMK253" s="3"/>
      <c r="RML253" s="3"/>
      <c r="RMM253" s="3"/>
      <c r="RMN253" s="3"/>
      <c r="RMO253" s="3"/>
      <c r="RMP253" s="3"/>
      <c r="RMQ253" s="3"/>
      <c r="RMR253" s="3"/>
      <c r="RMS253" s="3"/>
      <c r="RMT253" s="3"/>
      <c r="RMU253" s="3"/>
      <c r="RMV253" s="3"/>
      <c r="RMW253" s="3"/>
      <c r="RMX253" s="3"/>
      <c r="RMY253" s="3"/>
      <c r="RMZ253" s="3"/>
      <c r="RNA253" s="3"/>
      <c r="RNB253" s="3"/>
      <c r="RNC253" s="3"/>
      <c r="RND253" s="3"/>
      <c r="RNE253" s="3"/>
      <c r="RNF253" s="3"/>
      <c r="RNG253" s="3"/>
      <c r="RNH253" s="3"/>
      <c r="RNI253" s="3"/>
      <c r="RNJ253" s="3"/>
      <c r="RNK253" s="3"/>
      <c r="RNL253" s="3"/>
      <c r="RNM253" s="3"/>
      <c r="RNN253" s="3"/>
      <c r="RNO253" s="3"/>
      <c r="RNP253" s="3"/>
      <c r="RNQ253" s="3"/>
      <c r="RNR253" s="3"/>
      <c r="RNS253" s="3"/>
      <c r="RNT253" s="3"/>
      <c r="RNU253" s="3"/>
      <c r="RNV253" s="3"/>
      <c r="RNW253" s="3"/>
      <c r="RNX253" s="3"/>
      <c r="RNY253" s="3"/>
      <c r="RNZ253" s="3"/>
      <c r="ROA253" s="3"/>
      <c r="ROB253" s="3"/>
      <c r="ROC253" s="3"/>
      <c r="ROD253" s="3"/>
      <c r="ROE253" s="3"/>
      <c r="ROF253" s="3"/>
      <c r="ROG253" s="3"/>
      <c r="ROH253" s="3"/>
      <c r="ROI253" s="3"/>
      <c r="ROJ253" s="3"/>
      <c r="ROK253" s="3"/>
      <c r="ROL253" s="3"/>
      <c r="ROM253" s="3"/>
      <c r="RON253" s="3"/>
      <c r="ROO253" s="3"/>
      <c r="ROP253" s="3"/>
      <c r="ROQ253" s="3"/>
      <c r="ROR253" s="3"/>
      <c r="ROS253" s="3"/>
      <c r="ROT253" s="3"/>
      <c r="ROU253" s="3"/>
      <c r="ROV253" s="3"/>
      <c r="ROW253" s="3"/>
      <c r="ROX253" s="3"/>
      <c r="ROY253" s="3"/>
      <c r="ROZ253" s="3"/>
      <c r="RPA253" s="3"/>
      <c r="RPB253" s="3"/>
      <c r="RPC253" s="3"/>
      <c r="RPD253" s="3"/>
      <c r="RPE253" s="3"/>
      <c r="RPF253" s="3"/>
      <c r="RPG253" s="3"/>
      <c r="RPH253" s="3"/>
      <c r="RPI253" s="3"/>
      <c r="RPJ253" s="3"/>
      <c r="RPK253" s="3"/>
      <c r="RPL253" s="3"/>
      <c r="RPM253" s="3"/>
      <c r="RPN253" s="3"/>
      <c r="RPO253" s="3"/>
      <c r="RPP253" s="3"/>
      <c r="RPQ253" s="3"/>
      <c r="RPR253" s="3"/>
      <c r="RPS253" s="3"/>
      <c r="RPT253" s="3"/>
      <c r="RPU253" s="3"/>
      <c r="RPV253" s="3"/>
      <c r="RPW253" s="3"/>
      <c r="RPX253" s="3"/>
      <c r="RPY253" s="3"/>
      <c r="RPZ253" s="3"/>
      <c r="RQA253" s="3"/>
      <c r="RQB253" s="3"/>
      <c r="RQC253" s="3"/>
      <c r="RQD253" s="3"/>
      <c r="RQE253" s="3"/>
      <c r="RQF253" s="3"/>
      <c r="RQG253" s="3"/>
      <c r="RQH253" s="3"/>
      <c r="RQI253" s="3"/>
      <c r="RQJ253" s="3"/>
      <c r="RQK253" s="3"/>
      <c r="RQL253" s="3"/>
      <c r="RQM253" s="3"/>
      <c r="RQN253" s="3"/>
      <c r="RQO253" s="3"/>
      <c r="RQP253" s="3"/>
      <c r="RQQ253" s="3"/>
      <c r="RQR253" s="3"/>
      <c r="RQS253" s="3"/>
      <c r="RQT253" s="3"/>
      <c r="RQU253" s="3"/>
      <c r="RQV253" s="3"/>
      <c r="RQW253" s="3"/>
      <c r="RQX253" s="3"/>
      <c r="RQY253" s="3"/>
      <c r="RQZ253" s="3"/>
      <c r="RRA253" s="3"/>
      <c r="RRB253" s="3"/>
      <c r="RRC253" s="3"/>
      <c r="RRD253" s="3"/>
      <c r="RRE253" s="3"/>
      <c r="RRF253" s="3"/>
      <c r="RRG253" s="3"/>
      <c r="RRH253" s="3"/>
      <c r="RRI253" s="3"/>
      <c r="RRJ253" s="3"/>
      <c r="RRK253" s="3"/>
      <c r="RRL253" s="3"/>
      <c r="RRM253" s="3"/>
      <c r="RRN253" s="3"/>
      <c r="RRO253" s="3"/>
      <c r="RRP253" s="3"/>
      <c r="RRQ253" s="3"/>
      <c r="RRR253" s="3"/>
      <c r="RRS253" s="3"/>
      <c r="RRT253" s="3"/>
      <c r="RRU253" s="3"/>
      <c r="RRV253" s="3"/>
      <c r="RRW253" s="3"/>
      <c r="RRX253" s="3"/>
      <c r="RRY253" s="3"/>
      <c r="RRZ253" s="3"/>
      <c r="RSA253" s="3"/>
      <c r="RSB253" s="3"/>
      <c r="RSC253" s="3"/>
      <c r="RSD253" s="3"/>
      <c r="RSE253" s="3"/>
      <c r="RSF253" s="3"/>
      <c r="RSG253" s="3"/>
      <c r="RSH253" s="3"/>
      <c r="RSI253" s="3"/>
      <c r="RSJ253" s="3"/>
      <c r="RSK253" s="3"/>
      <c r="RSL253" s="3"/>
      <c r="RSM253" s="3"/>
      <c r="RSN253" s="3"/>
      <c r="RSO253" s="3"/>
      <c r="RSP253" s="3"/>
      <c r="RSQ253" s="3"/>
      <c r="RSR253" s="3"/>
      <c r="RSS253" s="3"/>
      <c r="RST253" s="3"/>
      <c r="RSU253" s="3"/>
      <c r="RSV253" s="3"/>
      <c r="RSW253" s="3"/>
      <c r="RSX253" s="3"/>
      <c r="RSY253" s="3"/>
      <c r="RSZ253" s="3"/>
      <c r="RTA253" s="3"/>
      <c r="RTB253" s="3"/>
      <c r="RTC253" s="3"/>
      <c r="RTD253" s="3"/>
      <c r="RTE253" s="3"/>
      <c r="RTF253" s="3"/>
      <c r="RTG253" s="3"/>
      <c r="RTH253" s="3"/>
      <c r="RTI253" s="3"/>
      <c r="RTJ253" s="3"/>
      <c r="RTK253" s="3"/>
      <c r="RTL253" s="3"/>
      <c r="RTM253" s="3"/>
      <c r="RTN253" s="3"/>
      <c r="RTO253" s="3"/>
      <c r="RTP253" s="3"/>
      <c r="RTQ253" s="3"/>
      <c r="RTR253" s="3"/>
      <c r="RTS253" s="3"/>
      <c r="RTT253" s="3"/>
      <c r="RTU253" s="3"/>
      <c r="RTV253" s="3"/>
      <c r="RTW253" s="3"/>
      <c r="RTX253" s="3"/>
      <c r="RTY253" s="3"/>
      <c r="RTZ253" s="3"/>
      <c r="RUA253" s="3"/>
      <c r="RUB253" s="3"/>
      <c r="RUC253" s="3"/>
      <c r="RUD253" s="3"/>
      <c r="RUE253" s="3"/>
      <c r="RUF253" s="3"/>
      <c r="RUG253" s="3"/>
      <c r="RUH253" s="3"/>
      <c r="RUI253" s="3"/>
      <c r="RUJ253" s="3"/>
      <c r="RUK253" s="3"/>
      <c r="RUL253" s="3"/>
      <c r="RUM253" s="3"/>
      <c r="RUN253" s="3"/>
      <c r="RUO253" s="3"/>
      <c r="RUP253" s="3"/>
      <c r="RUQ253" s="3"/>
      <c r="RUR253" s="3"/>
      <c r="RUS253" s="3"/>
      <c r="RUT253" s="3"/>
      <c r="RUU253" s="3"/>
      <c r="RUV253" s="3"/>
      <c r="RUW253" s="3"/>
      <c r="RUX253" s="3"/>
      <c r="RUY253" s="3"/>
      <c r="RUZ253" s="3"/>
      <c r="RVA253" s="3"/>
      <c r="RVB253" s="3"/>
      <c r="RVC253" s="3"/>
      <c r="RVD253" s="3"/>
      <c r="RVE253" s="3"/>
      <c r="RVF253" s="3"/>
      <c r="RVG253" s="3"/>
      <c r="RVH253" s="3"/>
      <c r="RVI253" s="3"/>
      <c r="RVJ253" s="3"/>
      <c r="RVK253" s="3"/>
      <c r="RVL253" s="3"/>
      <c r="RVM253" s="3"/>
      <c r="RVN253" s="3"/>
      <c r="RVO253" s="3"/>
      <c r="RVP253" s="3"/>
      <c r="RVQ253" s="3"/>
      <c r="RVR253" s="3"/>
      <c r="RVS253" s="3"/>
      <c r="RVT253" s="3"/>
      <c r="RVU253" s="3"/>
      <c r="RVV253" s="3"/>
      <c r="RVW253" s="3"/>
      <c r="RVX253" s="3"/>
      <c r="RVY253" s="3"/>
      <c r="RVZ253" s="3"/>
      <c r="RWA253" s="3"/>
      <c r="RWB253" s="3"/>
      <c r="RWC253" s="3"/>
      <c r="RWD253" s="3"/>
      <c r="RWE253" s="3"/>
      <c r="RWF253" s="3"/>
      <c r="RWG253" s="3"/>
      <c r="RWH253" s="3"/>
      <c r="RWI253" s="3"/>
      <c r="RWJ253" s="3"/>
      <c r="RWK253" s="3"/>
      <c r="RWL253" s="3"/>
      <c r="RWM253" s="3"/>
      <c r="RWN253" s="3"/>
      <c r="RWO253" s="3"/>
      <c r="RWP253" s="3"/>
      <c r="RWQ253" s="3"/>
      <c r="RWR253" s="3"/>
      <c r="RWS253" s="3"/>
      <c r="RWT253" s="3"/>
      <c r="RWU253" s="3"/>
      <c r="RWV253" s="3"/>
      <c r="RWW253" s="3"/>
      <c r="RWX253" s="3"/>
      <c r="RWY253" s="3"/>
      <c r="RWZ253" s="3"/>
      <c r="RXA253" s="3"/>
      <c r="RXB253" s="3"/>
      <c r="RXC253" s="3"/>
      <c r="RXD253" s="3"/>
      <c r="RXE253" s="3"/>
      <c r="RXF253" s="3"/>
      <c r="RXG253" s="3"/>
      <c r="RXH253" s="3"/>
      <c r="RXI253" s="3"/>
      <c r="RXJ253" s="3"/>
      <c r="RXK253" s="3"/>
      <c r="RXL253" s="3"/>
      <c r="RXM253" s="3"/>
      <c r="RXN253" s="3"/>
      <c r="RXO253" s="3"/>
      <c r="RXP253" s="3"/>
      <c r="RXQ253" s="3"/>
      <c r="RXR253" s="3"/>
      <c r="RXS253" s="3"/>
      <c r="RXT253" s="3"/>
      <c r="RXU253" s="3"/>
      <c r="RXV253" s="3"/>
      <c r="RXW253" s="3"/>
      <c r="RXX253" s="3"/>
      <c r="RXY253" s="3"/>
      <c r="RXZ253" s="3"/>
      <c r="RYA253" s="3"/>
      <c r="RYB253" s="3"/>
      <c r="RYC253" s="3"/>
      <c r="RYD253" s="3"/>
      <c r="RYE253" s="3"/>
      <c r="RYF253" s="3"/>
      <c r="RYG253" s="3"/>
      <c r="RYH253" s="3"/>
      <c r="RYI253" s="3"/>
      <c r="RYJ253" s="3"/>
      <c r="RYK253" s="3"/>
      <c r="RYL253" s="3"/>
      <c r="RYM253" s="3"/>
      <c r="RYN253" s="3"/>
      <c r="RYO253" s="3"/>
      <c r="RYP253" s="3"/>
      <c r="RYQ253" s="3"/>
      <c r="RYR253" s="3"/>
      <c r="RYS253" s="3"/>
      <c r="RYT253" s="3"/>
      <c r="RYU253" s="3"/>
      <c r="RYV253" s="3"/>
      <c r="RYW253" s="3"/>
      <c r="RYX253" s="3"/>
      <c r="RYY253" s="3"/>
      <c r="RYZ253" s="3"/>
      <c r="RZA253" s="3"/>
      <c r="RZB253" s="3"/>
      <c r="RZC253" s="3"/>
      <c r="RZD253" s="3"/>
      <c r="RZE253" s="3"/>
      <c r="RZF253" s="3"/>
      <c r="RZG253" s="3"/>
      <c r="RZH253" s="3"/>
      <c r="RZI253" s="3"/>
      <c r="RZJ253" s="3"/>
      <c r="RZK253" s="3"/>
      <c r="RZL253" s="3"/>
      <c r="RZM253" s="3"/>
      <c r="RZN253" s="3"/>
      <c r="RZO253" s="3"/>
      <c r="RZP253" s="3"/>
      <c r="RZQ253" s="3"/>
      <c r="RZR253" s="3"/>
      <c r="RZS253" s="3"/>
      <c r="RZT253" s="3"/>
      <c r="RZU253" s="3"/>
      <c r="RZV253" s="3"/>
      <c r="RZW253" s="3"/>
      <c r="RZX253" s="3"/>
      <c r="RZY253" s="3"/>
      <c r="RZZ253" s="3"/>
      <c r="SAA253" s="3"/>
      <c r="SAB253" s="3"/>
      <c r="SAC253" s="3"/>
      <c r="SAD253" s="3"/>
      <c r="SAE253" s="3"/>
      <c r="SAF253" s="3"/>
      <c r="SAG253" s="3"/>
      <c r="SAH253" s="3"/>
      <c r="SAI253" s="3"/>
      <c r="SAJ253" s="3"/>
      <c r="SAK253" s="3"/>
      <c r="SAL253" s="3"/>
      <c r="SAM253" s="3"/>
      <c r="SAN253" s="3"/>
      <c r="SAO253" s="3"/>
      <c r="SAP253" s="3"/>
      <c r="SAQ253" s="3"/>
      <c r="SAR253" s="3"/>
      <c r="SAS253" s="3"/>
      <c r="SAT253" s="3"/>
      <c r="SAU253" s="3"/>
      <c r="SAV253" s="3"/>
      <c r="SAW253" s="3"/>
      <c r="SAX253" s="3"/>
      <c r="SAY253" s="3"/>
      <c r="SAZ253" s="3"/>
      <c r="SBA253" s="3"/>
      <c r="SBB253" s="3"/>
      <c r="SBC253" s="3"/>
      <c r="SBD253" s="3"/>
      <c r="SBE253" s="3"/>
      <c r="SBF253" s="3"/>
      <c r="SBG253" s="3"/>
      <c r="SBH253" s="3"/>
      <c r="SBI253" s="3"/>
      <c r="SBJ253" s="3"/>
      <c r="SBK253" s="3"/>
      <c r="SBL253" s="3"/>
      <c r="SBM253" s="3"/>
      <c r="SBN253" s="3"/>
      <c r="SBO253" s="3"/>
      <c r="SBP253" s="3"/>
      <c r="SBQ253" s="3"/>
      <c r="SBR253" s="3"/>
      <c r="SBS253" s="3"/>
      <c r="SBT253" s="3"/>
      <c r="SBU253" s="3"/>
      <c r="SBV253" s="3"/>
      <c r="SBW253" s="3"/>
      <c r="SBX253" s="3"/>
      <c r="SBY253" s="3"/>
      <c r="SBZ253" s="3"/>
      <c r="SCA253" s="3"/>
      <c r="SCB253" s="3"/>
      <c r="SCC253" s="3"/>
      <c r="SCD253" s="3"/>
      <c r="SCE253" s="3"/>
      <c r="SCF253" s="3"/>
      <c r="SCG253" s="3"/>
      <c r="SCH253" s="3"/>
      <c r="SCI253" s="3"/>
      <c r="SCJ253" s="3"/>
      <c r="SCK253" s="3"/>
      <c r="SCL253" s="3"/>
      <c r="SCM253" s="3"/>
      <c r="SCN253" s="3"/>
      <c r="SCO253" s="3"/>
      <c r="SCP253" s="3"/>
      <c r="SCQ253" s="3"/>
      <c r="SCR253" s="3"/>
      <c r="SCS253" s="3"/>
      <c r="SCT253" s="3"/>
      <c r="SCU253" s="3"/>
      <c r="SCV253" s="3"/>
      <c r="SCW253" s="3"/>
      <c r="SCX253" s="3"/>
      <c r="SCY253" s="3"/>
      <c r="SCZ253" s="3"/>
      <c r="SDA253" s="3"/>
      <c r="SDB253" s="3"/>
      <c r="SDC253" s="3"/>
      <c r="SDD253" s="3"/>
      <c r="SDE253" s="3"/>
      <c r="SDF253" s="3"/>
      <c r="SDG253" s="3"/>
      <c r="SDH253" s="3"/>
      <c r="SDI253" s="3"/>
      <c r="SDJ253" s="3"/>
      <c r="SDK253" s="3"/>
      <c r="SDL253" s="3"/>
      <c r="SDM253" s="3"/>
      <c r="SDN253" s="3"/>
      <c r="SDO253" s="3"/>
      <c r="SDP253" s="3"/>
      <c r="SDQ253" s="3"/>
      <c r="SDR253" s="3"/>
      <c r="SDS253" s="3"/>
      <c r="SDT253" s="3"/>
      <c r="SDU253" s="3"/>
      <c r="SDV253" s="3"/>
      <c r="SDW253" s="3"/>
      <c r="SDX253" s="3"/>
      <c r="SDY253" s="3"/>
      <c r="SDZ253" s="3"/>
      <c r="SEA253" s="3"/>
      <c r="SEB253" s="3"/>
      <c r="SEC253" s="3"/>
      <c r="SED253" s="3"/>
      <c r="SEE253" s="3"/>
      <c r="SEF253" s="3"/>
      <c r="SEG253" s="3"/>
      <c r="SEH253" s="3"/>
      <c r="SEI253" s="3"/>
      <c r="SEJ253" s="3"/>
      <c r="SEK253" s="3"/>
      <c r="SEL253" s="3"/>
      <c r="SEM253" s="3"/>
      <c r="SEN253" s="3"/>
      <c r="SEO253" s="3"/>
      <c r="SEP253" s="3"/>
      <c r="SEQ253" s="3"/>
      <c r="SER253" s="3"/>
      <c r="SES253" s="3"/>
      <c r="SET253" s="3"/>
      <c r="SEU253" s="3"/>
      <c r="SEV253" s="3"/>
      <c r="SEW253" s="3"/>
      <c r="SEX253" s="3"/>
      <c r="SEY253" s="3"/>
      <c r="SEZ253" s="3"/>
      <c r="SFA253" s="3"/>
      <c r="SFB253" s="3"/>
      <c r="SFC253" s="3"/>
      <c r="SFD253" s="3"/>
      <c r="SFE253" s="3"/>
      <c r="SFF253" s="3"/>
      <c r="SFG253" s="3"/>
      <c r="SFH253" s="3"/>
      <c r="SFI253" s="3"/>
      <c r="SFJ253" s="3"/>
      <c r="SFK253" s="3"/>
      <c r="SFL253" s="3"/>
      <c r="SFM253" s="3"/>
      <c r="SFN253" s="3"/>
      <c r="SFO253" s="3"/>
      <c r="SFP253" s="3"/>
      <c r="SFQ253" s="3"/>
      <c r="SFR253" s="3"/>
      <c r="SFS253" s="3"/>
      <c r="SFT253" s="3"/>
      <c r="SFU253" s="3"/>
      <c r="SFV253" s="3"/>
      <c r="SFW253" s="3"/>
      <c r="SFX253" s="3"/>
      <c r="SFY253" s="3"/>
      <c r="SFZ253" s="3"/>
      <c r="SGA253" s="3"/>
      <c r="SGB253" s="3"/>
      <c r="SGC253" s="3"/>
      <c r="SGD253" s="3"/>
      <c r="SGE253" s="3"/>
      <c r="SGF253" s="3"/>
      <c r="SGG253" s="3"/>
      <c r="SGH253" s="3"/>
      <c r="SGI253" s="3"/>
      <c r="SGJ253" s="3"/>
      <c r="SGK253" s="3"/>
      <c r="SGL253" s="3"/>
      <c r="SGM253" s="3"/>
      <c r="SGN253" s="3"/>
      <c r="SGO253" s="3"/>
      <c r="SGP253" s="3"/>
      <c r="SGQ253" s="3"/>
      <c r="SGR253" s="3"/>
      <c r="SGS253" s="3"/>
      <c r="SGT253" s="3"/>
      <c r="SGU253" s="3"/>
      <c r="SGV253" s="3"/>
      <c r="SGW253" s="3"/>
      <c r="SGX253" s="3"/>
      <c r="SGY253" s="3"/>
      <c r="SGZ253" s="3"/>
      <c r="SHA253" s="3"/>
      <c r="SHB253" s="3"/>
      <c r="SHC253" s="3"/>
      <c r="SHD253" s="3"/>
      <c r="SHE253" s="3"/>
      <c r="SHF253" s="3"/>
      <c r="SHG253" s="3"/>
      <c r="SHH253" s="3"/>
      <c r="SHI253" s="3"/>
      <c r="SHJ253" s="3"/>
      <c r="SHK253" s="3"/>
      <c r="SHL253" s="3"/>
      <c r="SHM253" s="3"/>
      <c r="SHN253" s="3"/>
      <c r="SHO253" s="3"/>
      <c r="SHP253" s="3"/>
      <c r="SHQ253" s="3"/>
      <c r="SHR253" s="3"/>
      <c r="SHS253" s="3"/>
      <c r="SHT253" s="3"/>
      <c r="SHU253" s="3"/>
      <c r="SHV253" s="3"/>
      <c r="SHW253" s="3"/>
      <c r="SHX253" s="3"/>
      <c r="SHY253" s="3"/>
      <c r="SHZ253" s="3"/>
      <c r="SIA253" s="3"/>
      <c r="SIB253" s="3"/>
      <c r="SIC253" s="3"/>
      <c r="SID253" s="3"/>
      <c r="SIE253" s="3"/>
      <c r="SIF253" s="3"/>
      <c r="SIG253" s="3"/>
      <c r="SIH253" s="3"/>
      <c r="SII253" s="3"/>
      <c r="SIJ253" s="3"/>
      <c r="SIK253" s="3"/>
      <c r="SIL253" s="3"/>
      <c r="SIM253" s="3"/>
      <c r="SIN253" s="3"/>
      <c r="SIO253" s="3"/>
      <c r="SIP253" s="3"/>
      <c r="SIQ253" s="3"/>
      <c r="SIR253" s="3"/>
      <c r="SIS253" s="3"/>
      <c r="SIT253" s="3"/>
      <c r="SIU253" s="3"/>
      <c r="SIV253" s="3"/>
      <c r="SIW253" s="3"/>
      <c r="SIX253" s="3"/>
      <c r="SIY253" s="3"/>
      <c r="SIZ253" s="3"/>
      <c r="SJA253" s="3"/>
      <c r="SJB253" s="3"/>
      <c r="SJC253" s="3"/>
      <c r="SJD253" s="3"/>
      <c r="SJE253" s="3"/>
      <c r="SJF253" s="3"/>
      <c r="SJG253" s="3"/>
      <c r="SJH253" s="3"/>
      <c r="SJI253" s="3"/>
      <c r="SJJ253" s="3"/>
      <c r="SJK253" s="3"/>
      <c r="SJL253" s="3"/>
      <c r="SJM253" s="3"/>
      <c r="SJN253" s="3"/>
      <c r="SJO253" s="3"/>
      <c r="SJP253" s="3"/>
      <c r="SJQ253" s="3"/>
      <c r="SJR253" s="3"/>
      <c r="SJS253" s="3"/>
      <c r="SJT253" s="3"/>
      <c r="SJU253" s="3"/>
      <c r="SJV253" s="3"/>
      <c r="SJW253" s="3"/>
      <c r="SJX253" s="3"/>
      <c r="SJY253" s="3"/>
      <c r="SJZ253" s="3"/>
      <c r="SKA253" s="3"/>
      <c r="SKB253" s="3"/>
      <c r="SKC253" s="3"/>
      <c r="SKD253" s="3"/>
      <c r="SKE253" s="3"/>
      <c r="SKF253" s="3"/>
      <c r="SKG253" s="3"/>
      <c r="SKH253" s="3"/>
      <c r="SKI253" s="3"/>
      <c r="SKJ253" s="3"/>
      <c r="SKK253" s="3"/>
      <c r="SKL253" s="3"/>
      <c r="SKM253" s="3"/>
      <c r="SKN253" s="3"/>
      <c r="SKO253" s="3"/>
      <c r="SKP253" s="3"/>
      <c r="SKQ253" s="3"/>
      <c r="SKR253" s="3"/>
      <c r="SKS253" s="3"/>
      <c r="SKT253" s="3"/>
      <c r="SKU253" s="3"/>
      <c r="SKV253" s="3"/>
      <c r="SKW253" s="3"/>
      <c r="SKX253" s="3"/>
      <c r="SKY253" s="3"/>
      <c r="SKZ253" s="3"/>
      <c r="SLA253" s="3"/>
      <c r="SLB253" s="3"/>
      <c r="SLC253" s="3"/>
      <c r="SLD253" s="3"/>
      <c r="SLE253" s="3"/>
      <c r="SLF253" s="3"/>
      <c r="SLG253" s="3"/>
      <c r="SLH253" s="3"/>
      <c r="SLI253" s="3"/>
      <c r="SLJ253" s="3"/>
      <c r="SLK253" s="3"/>
      <c r="SLL253" s="3"/>
      <c r="SLM253" s="3"/>
      <c r="SLN253" s="3"/>
      <c r="SLO253" s="3"/>
      <c r="SLP253" s="3"/>
      <c r="SLQ253" s="3"/>
      <c r="SLR253" s="3"/>
      <c r="SLS253" s="3"/>
      <c r="SLT253" s="3"/>
      <c r="SLU253" s="3"/>
      <c r="SLV253" s="3"/>
      <c r="SLW253" s="3"/>
      <c r="SLX253" s="3"/>
      <c r="SLY253" s="3"/>
      <c r="SLZ253" s="3"/>
      <c r="SMA253" s="3"/>
      <c r="SMB253" s="3"/>
      <c r="SMC253" s="3"/>
      <c r="SMD253" s="3"/>
      <c r="SME253" s="3"/>
      <c r="SMF253" s="3"/>
      <c r="SMG253" s="3"/>
      <c r="SMH253" s="3"/>
      <c r="SMI253" s="3"/>
      <c r="SMJ253" s="3"/>
      <c r="SMK253" s="3"/>
      <c r="SML253" s="3"/>
      <c r="SMM253" s="3"/>
      <c r="SMN253" s="3"/>
      <c r="SMO253" s="3"/>
      <c r="SMP253" s="3"/>
      <c r="SMQ253" s="3"/>
      <c r="SMR253" s="3"/>
      <c r="SMS253" s="3"/>
      <c r="SMT253" s="3"/>
      <c r="SMU253" s="3"/>
      <c r="SMV253" s="3"/>
      <c r="SMW253" s="3"/>
      <c r="SMX253" s="3"/>
      <c r="SMY253" s="3"/>
      <c r="SMZ253" s="3"/>
      <c r="SNA253" s="3"/>
      <c r="SNB253" s="3"/>
      <c r="SNC253" s="3"/>
      <c r="SND253" s="3"/>
      <c r="SNE253" s="3"/>
      <c r="SNF253" s="3"/>
      <c r="SNG253" s="3"/>
      <c r="SNH253" s="3"/>
      <c r="SNI253" s="3"/>
      <c r="SNJ253" s="3"/>
      <c r="SNK253" s="3"/>
      <c r="SNL253" s="3"/>
      <c r="SNM253" s="3"/>
      <c r="SNN253" s="3"/>
      <c r="SNO253" s="3"/>
      <c r="SNP253" s="3"/>
      <c r="SNQ253" s="3"/>
      <c r="SNR253" s="3"/>
      <c r="SNS253" s="3"/>
      <c r="SNT253" s="3"/>
      <c r="SNU253" s="3"/>
      <c r="SNV253" s="3"/>
      <c r="SNW253" s="3"/>
      <c r="SNX253" s="3"/>
      <c r="SNY253" s="3"/>
      <c r="SNZ253" s="3"/>
      <c r="SOA253" s="3"/>
      <c r="SOB253" s="3"/>
      <c r="SOC253" s="3"/>
      <c r="SOD253" s="3"/>
      <c r="SOE253" s="3"/>
      <c r="SOF253" s="3"/>
      <c r="SOG253" s="3"/>
      <c r="SOH253" s="3"/>
      <c r="SOI253" s="3"/>
      <c r="SOJ253" s="3"/>
      <c r="SOK253" s="3"/>
      <c r="SOL253" s="3"/>
      <c r="SOM253" s="3"/>
      <c r="SON253" s="3"/>
      <c r="SOO253" s="3"/>
      <c r="SOP253" s="3"/>
      <c r="SOQ253" s="3"/>
      <c r="SOR253" s="3"/>
      <c r="SOS253" s="3"/>
      <c r="SOT253" s="3"/>
      <c r="SOU253" s="3"/>
      <c r="SOV253" s="3"/>
      <c r="SOW253" s="3"/>
      <c r="SOX253" s="3"/>
      <c r="SOY253" s="3"/>
      <c r="SOZ253" s="3"/>
      <c r="SPA253" s="3"/>
      <c r="SPB253" s="3"/>
      <c r="SPC253" s="3"/>
      <c r="SPD253" s="3"/>
      <c r="SPE253" s="3"/>
      <c r="SPF253" s="3"/>
      <c r="SPG253" s="3"/>
      <c r="SPH253" s="3"/>
      <c r="SPI253" s="3"/>
      <c r="SPJ253" s="3"/>
      <c r="SPK253" s="3"/>
      <c r="SPL253" s="3"/>
      <c r="SPM253" s="3"/>
      <c r="SPN253" s="3"/>
      <c r="SPO253" s="3"/>
      <c r="SPP253" s="3"/>
      <c r="SPQ253" s="3"/>
      <c r="SPR253" s="3"/>
      <c r="SPS253" s="3"/>
      <c r="SPT253" s="3"/>
      <c r="SPU253" s="3"/>
      <c r="SPV253" s="3"/>
      <c r="SPW253" s="3"/>
      <c r="SPX253" s="3"/>
      <c r="SPY253" s="3"/>
      <c r="SPZ253" s="3"/>
      <c r="SQA253" s="3"/>
      <c r="SQB253" s="3"/>
      <c r="SQC253" s="3"/>
      <c r="SQD253" s="3"/>
      <c r="SQE253" s="3"/>
      <c r="SQF253" s="3"/>
      <c r="SQG253" s="3"/>
      <c r="SQH253" s="3"/>
      <c r="SQI253" s="3"/>
      <c r="SQJ253" s="3"/>
      <c r="SQK253" s="3"/>
      <c r="SQL253" s="3"/>
      <c r="SQM253" s="3"/>
      <c r="SQN253" s="3"/>
      <c r="SQO253" s="3"/>
      <c r="SQP253" s="3"/>
      <c r="SQQ253" s="3"/>
      <c r="SQR253" s="3"/>
      <c r="SQS253" s="3"/>
      <c r="SQT253" s="3"/>
      <c r="SQU253" s="3"/>
      <c r="SQV253" s="3"/>
      <c r="SQW253" s="3"/>
      <c r="SQX253" s="3"/>
      <c r="SQY253" s="3"/>
      <c r="SQZ253" s="3"/>
      <c r="SRA253" s="3"/>
      <c r="SRB253" s="3"/>
      <c r="SRC253" s="3"/>
      <c r="SRD253" s="3"/>
      <c r="SRE253" s="3"/>
      <c r="SRF253" s="3"/>
      <c r="SRG253" s="3"/>
      <c r="SRH253" s="3"/>
      <c r="SRI253" s="3"/>
      <c r="SRJ253" s="3"/>
      <c r="SRK253" s="3"/>
      <c r="SRL253" s="3"/>
      <c r="SRM253" s="3"/>
      <c r="SRN253" s="3"/>
      <c r="SRO253" s="3"/>
      <c r="SRP253" s="3"/>
      <c r="SRQ253" s="3"/>
      <c r="SRR253" s="3"/>
      <c r="SRS253" s="3"/>
      <c r="SRT253" s="3"/>
      <c r="SRU253" s="3"/>
      <c r="SRV253" s="3"/>
      <c r="SRW253" s="3"/>
      <c r="SRX253" s="3"/>
      <c r="SRY253" s="3"/>
      <c r="SRZ253" s="3"/>
      <c r="SSA253" s="3"/>
      <c r="SSB253" s="3"/>
      <c r="SSC253" s="3"/>
      <c r="SSD253" s="3"/>
      <c r="SSE253" s="3"/>
      <c r="SSF253" s="3"/>
      <c r="SSG253" s="3"/>
      <c r="SSH253" s="3"/>
      <c r="SSI253" s="3"/>
      <c r="SSJ253" s="3"/>
      <c r="SSK253" s="3"/>
      <c r="SSL253" s="3"/>
      <c r="SSM253" s="3"/>
      <c r="SSN253" s="3"/>
      <c r="SSO253" s="3"/>
      <c r="SSP253" s="3"/>
      <c r="SSQ253" s="3"/>
      <c r="SSR253" s="3"/>
      <c r="SSS253" s="3"/>
      <c r="SST253" s="3"/>
      <c r="SSU253" s="3"/>
      <c r="SSV253" s="3"/>
      <c r="SSW253" s="3"/>
      <c r="SSX253" s="3"/>
      <c r="SSY253" s="3"/>
      <c r="SSZ253" s="3"/>
      <c r="STA253" s="3"/>
      <c r="STB253" s="3"/>
      <c r="STC253" s="3"/>
      <c r="STD253" s="3"/>
      <c r="STE253" s="3"/>
      <c r="STF253" s="3"/>
      <c r="STG253" s="3"/>
      <c r="STH253" s="3"/>
      <c r="STI253" s="3"/>
      <c r="STJ253" s="3"/>
      <c r="STK253" s="3"/>
      <c r="STL253" s="3"/>
      <c r="STM253" s="3"/>
      <c r="STN253" s="3"/>
      <c r="STO253" s="3"/>
      <c r="STP253" s="3"/>
      <c r="STQ253" s="3"/>
      <c r="STR253" s="3"/>
      <c r="STS253" s="3"/>
      <c r="STT253" s="3"/>
      <c r="STU253" s="3"/>
      <c r="STV253" s="3"/>
      <c r="STW253" s="3"/>
      <c r="STX253" s="3"/>
      <c r="STY253" s="3"/>
      <c r="STZ253" s="3"/>
      <c r="SUA253" s="3"/>
      <c r="SUB253" s="3"/>
      <c r="SUC253" s="3"/>
      <c r="SUD253" s="3"/>
      <c r="SUE253" s="3"/>
      <c r="SUF253" s="3"/>
      <c r="SUG253" s="3"/>
      <c r="SUH253" s="3"/>
      <c r="SUI253" s="3"/>
      <c r="SUJ253" s="3"/>
      <c r="SUK253" s="3"/>
      <c r="SUL253" s="3"/>
      <c r="SUM253" s="3"/>
      <c r="SUN253" s="3"/>
      <c r="SUO253" s="3"/>
      <c r="SUP253" s="3"/>
      <c r="SUQ253" s="3"/>
      <c r="SUR253" s="3"/>
      <c r="SUS253" s="3"/>
      <c r="SUT253" s="3"/>
      <c r="SUU253" s="3"/>
      <c r="SUV253" s="3"/>
      <c r="SUW253" s="3"/>
      <c r="SUX253" s="3"/>
      <c r="SUY253" s="3"/>
      <c r="SUZ253" s="3"/>
      <c r="SVA253" s="3"/>
      <c r="SVB253" s="3"/>
      <c r="SVC253" s="3"/>
      <c r="SVD253" s="3"/>
      <c r="SVE253" s="3"/>
      <c r="SVF253" s="3"/>
      <c r="SVG253" s="3"/>
      <c r="SVH253" s="3"/>
      <c r="SVI253" s="3"/>
      <c r="SVJ253" s="3"/>
      <c r="SVK253" s="3"/>
      <c r="SVL253" s="3"/>
      <c r="SVM253" s="3"/>
      <c r="SVN253" s="3"/>
      <c r="SVO253" s="3"/>
      <c r="SVP253" s="3"/>
      <c r="SVQ253" s="3"/>
      <c r="SVR253" s="3"/>
      <c r="SVS253" s="3"/>
      <c r="SVT253" s="3"/>
      <c r="SVU253" s="3"/>
      <c r="SVV253" s="3"/>
      <c r="SVW253" s="3"/>
      <c r="SVX253" s="3"/>
      <c r="SVY253" s="3"/>
      <c r="SVZ253" s="3"/>
      <c r="SWA253" s="3"/>
      <c r="SWB253" s="3"/>
      <c r="SWC253" s="3"/>
      <c r="SWD253" s="3"/>
      <c r="SWE253" s="3"/>
      <c r="SWF253" s="3"/>
      <c r="SWG253" s="3"/>
      <c r="SWH253" s="3"/>
      <c r="SWI253" s="3"/>
      <c r="SWJ253" s="3"/>
      <c r="SWK253" s="3"/>
      <c r="SWL253" s="3"/>
      <c r="SWM253" s="3"/>
      <c r="SWN253" s="3"/>
      <c r="SWO253" s="3"/>
      <c r="SWP253" s="3"/>
      <c r="SWQ253" s="3"/>
      <c r="SWR253" s="3"/>
      <c r="SWS253" s="3"/>
      <c r="SWT253" s="3"/>
      <c r="SWU253" s="3"/>
      <c r="SWV253" s="3"/>
      <c r="SWW253" s="3"/>
      <c r="SWX253" s="3"/>
      <c r="SWY253" s="3"/>
      <c r="SWZ253" s="3"/>
      <c r="SXA253" s="3"/>
      <c r="SXB253" s="3"/>
      <c r="SXC253" s="3"/>
      <c r="SXD253" s="3"/>
      <c r="SXE253" s="3"/>
      <c r="SXF253" s="3"/>
      <c r="SXG253" s="3"/>
      <c r="SXH253" s="3"/>
      <c r="SXI253" s="3"/>
      <c r="SXJ253" s="3"/>
      <c r="SXK253" s="3"/>
      <c r="SXL253" s="3"/>
      <c r="SXM253" s="3"/>
      <c r="SXN253" s="3"/>
      <c r="SXO253" s="3"/>
      <c r="SXP253" s="3"/>
      <c r="SXQ253" s="3"/>
      <c r="SXR253" s="3"/>
      <c r="SXS253" s="3"/>
      <c r="SXT253" s="3"/>
      <c r="SXU253" s="3"/>
      <c r="SXV253" s="3"/>
      <c r="SXW253" s="3"/>
      <c r="SXX253" s="3"/>
      <c r="SXY253" s="3"/>
      <c r="SXZ253" s="3"/>
      <c r="SYA253" s="3"/>
      <c r="SYB253" s="3"/>
      <c r="SYC253" s="3"/>
      <c r="SYD253" s="3"/>
      <c r="SYE253" s="3"/>
      <c r="SYF253" s="3"/>
      <c r="SYG253" s="3"/>
      <c r="SYH253" s="3"/>
      <c r="SYI253" s="3"/>
      <c r="SYJ253" s="3"/>
      <c r="SYK253" s="3"/>
      <c r="SYL253" s="3"/>
      <c r="SYM253" s="3"/>
      <c r="SYN253" s="3"/>
      <c r="SYO253" s="3"/>
      <c r="SYP253" s="3"/>
      <c r="SYQ253" s="3"/>
      <c r="SYR253" s="3"/>
      <c r="SYS253" s="3"/>
      <c r="SYT253" s="3"/>
      <c r="SYU253" s="3"/>
      <c r="SYV253" s="3"/>
      <c r="SYW253" s="3"/>
      <c r="SYX253" s="3"/>
      <c r="SYY253" s="3"/>
      <c r="SYZ253" s="3"/>
      <c r="SZA253" s="3"/>
      <c r="SZB253" s="3"/>
      <c r="SZC253" s="3"/>
      <c r="SZD253" s="3"/>
      <c r="SZE253" s="3"/>
      <c r="SZF253" s="3"/>
      <c r="SZG253" s="3"/>
      <c r="SZH253" s="3"/>
      <c r="SZI253" s="3"/>
      <c r="SZJ253" s="3"/>
      <c r="SZK253" s="3"/>
      <c r="SZL253" s="3"/>
      <c r="SZM253" s="3"/>
      <c r="SZN253" s="3"/>
      <c r="SZO253" s="3"/>
      <c r="SZP253" s="3"/>
      <c r="SZQ253" s="3"/>
      <c r="SZR253" s="3"/>
      <c r="SZS253" s="3"/>
      <c r="SZT253" s="3"/>
      <c r="SZU253" s="3"/>
      <c r="SZV253" s="3"/>
      <c r="SZW253" s="3"/>
      <c r="SZX253" s="3"/>
      <c r="SZY253" s="3"/>
      <c r="SZZ253" s="3"/>
      <c r="TAA253" s="3"/>
      <c r="TAB253" s="3"/>
      <c r="TAC253" s="3"/>
      <c r="TAD253" s="3"/>
      <c r="TAE253" s="3"/>
      <c r="TAF253" s="3"/>
      <c r="TAG253" s="3"/>
      <c r="TAH253" s="3"/>
      <c r="TAI253" s="3"/>
      <c r="TAJ253" s="3"/>
      <c r="TAK253" s="3"/>
      <c r="TAL253" s="3"/>
      <c r="TAM253" s="3"/>
      <c r="TAN253" s="3"/>
      <c r="TAO253" s="3"/>
      <c r="TAP253" s="3"/>
      <c r="TAQ253" s="3"/>
      <c r="TAR253" s="3"/>
      <c r="TAS253" s="3"/>
      <c r="TAT253" s="3"/>
      <c r="TAU253" s="3"/>
      <c r="TAV253" s="3"/>
      <c r="TAW253" s="3"/>
      <c r="TAX253" s="3"/>
      <c r="TAY253" s="3"/>
      <c r="TAZ253" s="3"/>
      <c r="TBA253" s="3"/>
      <c r="TBB253" s="3"/>
      <c r="TBC253" s="3"/>
      <c r="TBD253" s="3"/>
      <c r="TBE253" s="3"/>
      <c r="TBF253" s="3"/>
      <c r="TBG253" s="3"/>
      <c r="TBH253" s="3"/>
      <c r="TBI253" s="3"/>
      <c r="TBJ253" s="3"/>
      <c r="TBK253" s="3"/>
      <c r="TBL253" s="3"/>
      <c r="TBM253" s="3"/>
      <c r="TBN253" s="3"/>
      <c r="TBO253" s="3"/>
      <c r="TBP253" s="3"/>
      <c r="TBQ253" s="3"/>
      <c r="TBR253" s="3"/>
      <c r="TBS253" s="3"/>
      <c r="TBT253" s="3"/>
      <c r="TBU253" s="3"/>
      <c r="TBV253" s="3"/>
      <c r="TBW253" s="3"/>
      <c r="TBX253" s="3"/>
      <c r="TBY253" s="3"/>
      <c r="TBZ253" s="3"/>
      <c r="TCA253" s="3"/>
      <c r="TCB253" s="3"/>
      <c r="TCC253" s="3"/>
      <c r="TCD253" s="3"/>
      <c r="TCE253" s="3"/>
      <c r="TCF253" s="3"/>
      <c r="TCG253" s="3"/>
      <c r="TCH253" s="3"/>
      <c r="TCI253" s="3"/>
      <c r="TCJ253" s="3"/>
      <c r="TCK253" s="3"/>
      <c r="TCL253" s="3"/>
      <c r="TCM253" s="3"/>
      <c r="TCN253" s="3"/>
      <c r="TCO253" s="3"/>
      <c r="TCP253" s="3"/>
      <c r="TCQ253" s="3"/>
      <c r="TCR253" s="3"/>
      <c r="TCS253" s="3"/>
      <c r="TCT253" s="3"/>
      <c r="TCU253" s="3"/>
      <c r="TCV253" s="3"/>
      <c r="TCW253" s="3"/>
      <c r="TCX253" s="3"/>
      <c r="TCY253" s="3"/>
      <c r="TCZ253" s="3"/>
      <c r="TDA253" s="3"/>
      <c r="TDB253" s="3"/>
      <c r="TDC253" s="3"/>
      <c r="TDD253" s="3"/>
      <c r="TDE253" s="3"/>
      <c r="TDF253" s="3"/>
      <c r="TDG253" s="3"/>
      <c r="TDH253" s="3"/>
      <c r="TDI253" s="3"/>
      <c r="TDJ253" s="3"/>
      <c r="TDK253" s="3"/>
      <c r="TDL253" s="3"/>
      <c r="TDM253" s="3"/>
      <c r="TDN253" s="3"/>
      <c r="TDO253" s="3"/>
      <c r="TDP253" s="3"/>
      <c r="TDQ253" s="3"/>
      <c r="TDR253" s="3"/>
      <c r="TDS253" s="3"/>
      <c r="TDT253" s="3"/>
      <c r="TDU253" s="3"/>
      <c r="TDV253" s="3"/>
      <c r="TDW253" s="3"/>
      <c r="TDX253" s="3"/>
      <c r="TDY253" s="3"/>
      <c r="TDZ253" s="3"/>
      <c r="TEA253" s="3"/>
      <c r="TEB253" s="3"/>
      <c r="TEC253" s="3"/>
      <c r="TED253" s="3"/>
      <c r="TEE253" s="3"/>
      <c r="TEF253" s="3"/>
      <c r="TEG253" s="3"/>
      <c r="TEH253" s="3"/>
      <c r="TEI253" s="3"/>
      <c r="TEJ253" s="3"/>
      <c r="TEK253" s="3"/>
      <c r="TEL253" s="3"/>
      <c r="TEM253" s="3"/>
      <c r="TEN253" s="3"/>
      <c r="TEO253" s="3"/>
      <c r="TEP253" s="3"/>
      <c r="TEQ253" s="3"/>
      <c r="TER253" s="3"/>
      <c r="TES253" s="3"/>
      <c r="TET253" s="3"/>
      <c r="TEU253" s="3"/>
      <c r="TEV253" s="3"/>
      <c r="TEW253" s="3"/>
      <c r="TEX253" s="3"/>
      <c r="TEY253" s="3"/>
      <c r="TEZ253" s="3"/>
      <c r="TFA253" s="3"/>
      <c r="TFB253" s="3"/>
      <c r="TFC253" s="3"/>
      <c r="TFD253" s="3"/>
      <c r="TFE253" s="3"/>
      <c r="TFF253" s="3"/>
      <c r="TFG253" s="3"/>
      <c r="TFH253" s="3"/>
      <c r="TFI253" s="3"/>
      <c r="TFJ253" s="3"/>
      <c r="TFK253" s="3"/>
      <c r="TFL253" s="3"/>
      <c r="TFM253" s="3"/>
      <c r="TFN253" s="3"/>
      <c r="TFO253" s="3"/>
      <c r="TFP253" s="3"/>
      <c r="TFQ253" s="3"/>
      <c r="TFR253" s="3"/>
      <c r="TFS253" s="3"/>
      <c r="TFT253" s="3"/>
      <c r="TFU253" s="3"/>
      <c r="TFV253" s="3"/>
      <c r="TFW253" s="3"/>
      <c r="TFX253" s="3"/>
      <c r="TFY253" s="3"/>
      <c r="TFZ253" s="3"/>
      <c r="TGA253" s="3"/>
      <c r="TGB253" s="3"/>
      <c r="TGC253" s="3"/>
      <c r="TGD253" s="3"/>
      <c r="TGE253" s="3"/>
      <c r="TGF253" s="3"/>
      <c r="TGG253" s="3"/>
      <c r="TGH253" s="3"/>
      <c r="TGI253" s="3"/>
      <c r="TGJ253" s="3"/>
      <c r="TGK253" s="3"/>
      <c r="TGL253" s="3"/>
      <c r="TGM253" s="3"/>
      <c r="TGN253" s="3"/>
      <c r="TGO253" s="3"/>
      <c r="TGP253" s="3"/>
      <c r="TGQ253" s="3"/>
      <c r="TGR253" s="3"/>
      <c r="TGS253" s="3"/>
      <c r="TGT253" s="3"/>
      <c r="TGU253" s="3"/>
      <c r="TGV253" s="3"/>
      <c r="TGW253" s="3"/>
      <c r="TGX253" s="3"/>
      <c r="TGY253" s="3"/>
      <c r="TGZ253" s="3"/>
      <c r="THA253" s="3"/>
      <c r="THB253" s="3"/>
      <c r="THC253" s="3"/>
      <c r="THD253" s="3"/>
      <c r="THE253" s="3"/>
      <c r="THF253" s="3"/>
      <c r="THG253" s="3"/>
      <c r="THH253" s="3"/>
      <c r="THI253" s="3"/>
      <c r="THJ253" s="3"/>
      <c r="THK253" s="3"/>
      <c r="THL253" s="3"/>
      <c r="THM253" s="3"/>
      <c r="THN253" s="3"/>
      <c r="THO253" s="3"/>
      <c r="THP253" s="3"/>
      <c r="THQ253" s="3"/>
      <c r="THR253" s="3"/>
      <c r="THS253" s="3"/>
      <c r="THT253" s="3"/>
      <c r="THU253" s="3"/>
      <c r="THV253" s="3"/>
      <c r="THW253" s="3"/>
      <c r="THX253" s="3"/>
      <c r="THY253" s="3"/>
      <c r="THZ253" s="3"/>
      <c r="TIA253" s="3"/>
      <c r="TIB253" s="3"/>
      <c r="TIC253" s="3"/>
      <c r="TID253" s="3"/>
      <c r="TIE253" s="3"/>
      <c r="TIF253" s="3"/>
      <c r="TIG253" s="3"/>
      <c r="TIH253" s="3"/>
      <c r="TII253" s="3"/>
      <c r="TIJ253" s="3"/>
      <c r="TIK253" s="3"/>
      <c r="TIL253" s="3"/>
      <c r="TIM253" s="3"/>
      <c r="TIN253" s="3"/>
      <c r="TIO253" s="3"/>
      <c r="TIP253" s="3"/>
      <c r="TIQ253" s="3"/>
      <c r="TIR253" s="3"/>
      <c r="TIS253" s="3"/>
      <c r="TIT253" s="3"/>
      <c r="TIU253" s="3"/>
      <c r="TIV253" s="3"/>
      <c r="TIW253" s="3"/>
      <c r="TIX253" s="3"/>
      <c r="TIY253" s="3"/>
      <c r="TIZ253" s="3"/>
      <c r="TJA253" s="3"/>
      <c r="TJB253" s="3"/>
      <c r="TJC253" s="3"/>
      <c r="TJD253" s="3"/>
      <c r="TJE253" s="3"/>
      <c r="TJF253" s="3"/>
      <c r="TJG253" s="3"/>
      <c r="TJH253" s="3"/>
      <c r="TJI253" s="3"/>
      <c r="TJJ253" s="3"/>
      <c r="TJK253" s="3"/>
      <c r="TJL253" s="3"/>
      <c r="TJM253" s="3"/>
      <c r="TJN253" s="3"/>
      <c r="TJO253" s="3"/>
      <c r="TJP253" s="3"/>
      <c r="TJQ253" s="3"/>
      <c r="TJR253" s="3"/>
      <c r="TJS253" s="3"/>
      <c r="TJT253" s="3"/>
      <c r="TJU253" s="3"/>
      <c r="TJV253" s="3"/>
      <c r="TJW253" s="3"/>
      <c r="TJX253" s="3"/>
      <c r="TJY253" s="3"/>
      <c r="TJZ253" s="3"/>
      <c r="TKA253" s="3"/>
      <c r="TKB253" s="3"/>
      <c r="TKC253" s="3"/>
      <c r="TKD253" s="3"/>
      <c r="TKE253" s="3"/>
      <c r="TKF253" s="3"/>
      <c r="TKG253" s="3"/>
      <c r="TKH253" s="3"/>
      <c r="TKI253" s="3"/>
      <c r="TKJ253" s="3"/>
      <c r="TKK253" s="3"/>
      <c r="TKL253" s="3"/>
      <c r="TKM253" s="3"/>
      <c r="TKN253" s="3"/>
      <c r="TKO253" s="3"/>
      <c r="TKP253" s="3"/>
      <c r="TKQ253" s="3"/>
      <c r="TKR253" s="3"/>
      <c r="TKS253" s="3"/>
      <c r="TKT253" s="3"/>
      <c r="TKU253" s="3"/>
      <c r="TKV253" s="3"/>
      <c r="TKW253" s="3"/>
      <c r="TKX253" s="3"/>
      <c r="TKY253" s="3"/>
      <c r="TKZ253" s="3"/>
      <c r="TLA253" s="3"/>
      <c r="TLB253" s="3"/>
      <c r="TLC253" s="3"/>
      <c r="TLD253" s="3"/>
      <c r="TLE253" s="3"/>
      <c r="TLF253" s="3"/>
      <c r="TLG253" s="3"/>
      <c r="TLH253" s="3"/>
      <c r="TLI253" s="3"/>
      <c r="TLJ253" s="3"/>
      <c r="TLK253" s="3"/>
      <c r="TLL253" s="3"/>
      <c r="TLM253" s="3"/>
      <c r="TLN253" s="3"/>
      <c r="TLO253" s="3"/>
      <c r="TLP253" s="3"/>
      <c r="TLQ253" s="3"/>
      <c r="TLR253" s="3"/>
      <c r="TLS253" s="3"/>
      <c r="TLT253" s="3"/>
      <c r="TLU253" s="3"/>
      <c r="TLV253" s="3"/>
      <c r="TLW253" s="3"/>
      <c r="TLX253" s="3"/>
      <c r="TLY253" s="3"/>
      <c r="TLZ253" s="3"/>
      <c r="TMA253" s="3"/>
      <c r="TMB253" s="3"/>
      <c r="TMC253" s="3"/>
      <c r="TMD253" s="3"/>
      <c r="TME253" s="3"/>
      <c r="TMF253" s="3"/>
      <c r="TMG253" s="3"/>
      <c r="TMH253" s="3"/>
      <c r="TMI253" s="3"/>
      <c r="TMJ253" s="3"/>
      <c r="TMK253" s="3"/>
      <c r="TML253" s="3"/>
      <c r="TMM253" s="3"/>
      <c r="TMN253" s="3"/>
      <c r="TMO253" s="3"/>
      <c r="TMP253" s="3"/>
      <c r="TMQ253" s="3"/>
      <c r="TMR253" s="3"/>
      <c r="TMS253" s="3"/>
      <c r="TMT253" s="3"/>
      <c r="TMU253" s="3"/>
      <c r="TMV253" s="3"/>
      <c r="TMW253" s="3"/>
      <c r="TMX253" s="3"/>
      <c r="TMY253" s="3"/>
      <c r="TMZ253" s="3"/>
      <c r="TNA253" s="3"/>
      <c r="TNB253" s="3"/>
      <c r="TNC253" s="3"/>
      <c r="TND253" s="3"/>
      <c r="TNE253" s="3"/>
      <c r="TNF253" s="3"/>
      <c r="TNG253" s="3"/>
      <c r="TNH253" s="3"/>
      <c r="TNI253" s="3"/>
      <c r="TNJ253" s="3"/>
      <c r="TNK253" s="3"/>
      <c r="TNL253" s="3"/>
      <c r="TNM253" s="3"/>
      <c r="TNN253" s="3"/>
      <c r="TNO253" s="3"/>
      <c r="TNP253" s="3"/>
      <c r="TNQ253" s="3"/>
      <c r="TNR253" s="3"/>
      <c r="TNS253" s="3"/>
      <c r="TNT253" s="3"/>
      <c r="TNU253" s="3"/>
      <c r="TNV253" s="3"/>
      <c r="TNW253" s="3"/>
      <c r="TNX253" s="3"/>
      <c r="TNY253" s="3"/>
      <c r="TNZ253" s="3"/>
      <c r="TOA253" s="3"/>
      <c r="TOB253" s="3"/>
      <c r="TOC253" s="3"/>
      <c r="TOD253" s="3"/>
      <c r="TOE253" s="3"/>
      <c r="TOF253" s="3"/>
      <c r="TOG253" s="3"/>
      <c r="TOH253" s="3"/>
      <c r="TOI253" s="3"/>
      <c r="TOJ253" s="3"/>
      <c r="TOK253" s="3"/>
      <c r="TOL253" s="3"/>
      <c r="TOM253" s="3"/>
      <c r="TON253" s="3"/>
      <c r="TOO253" s="3"/>
      <c r="TOP253" s="3"/>
      <c r="TOQ253" s="3"/>
      <c r="TOR253" s="3"/>
      <c r="TOS253" s="3"/>
      <c r="TOT253" s="3"/>
      <c r="TOU253" s="3"/>
      <c r="TOV253" s="3"/>
      <c r="TOW253" s="3"/>
      <c r="TOX253" s="3"/>
      <c r="TOY253" s="3"/>
      <c r="TOZ253" s="3"/>
      <c r="TPA253" s="3"/>
      <c r="TPB253" s="3"/>
      <c r="TPC253" s="3"/>
      <c r="TPD253" s="3"/>
      <c r="TPE253" s="3"/>
      <c r="TPF253" s="3"/>
      <c r="TPG253" s="3"/>
      <c r="TPH253" s="3"/>
      <c r="TPI253" s="3"/>
      <c r="TPJ253" s="3"/>
      <c r="TPK253" s="3"/>
      <c r="TPL253" s="3"/>
      <c r="TPM253" s="3"/>
      <c r="TPN253" s="3"/>
      <c r="TPO253" s="3"/>
      <c r="TPP253" s="3"/>
      <c r="TPQ253" s="3"/>
      <c r="TPR253" s="3"/>
      <c r="TPS253" s="3"/>
      <c r="TPT253" s="3"/>
      <c r="TPU253" s="3"/>
      <c r="TPV253" s="3"/>
      <c r="TPW253" s="3"/>
      <c r="TPX253" s="3"/>
      <c r="TPY253" s="3"/>
      <c r="TPZ253" s="3"/>
      <c r="TQA253" s="3"/>
      <c r="TQB253" s="3"/>
      <c r="TQC253" s="3"/>
      <c r="TQD253" s="3"/>
      <c r="TQE253" s="3"/>
      <c r="TQF253" s="3"/>
      <c r="TQG253" s="3"/>
      <c r="TQH253" s="3"/>
      <c r="TQI253" s="3"/>
      <c r="TQJ253" s="3"/>
      <c r="TQK253" s="3"/>
      <c r="TQL253" s="3"/>
      <c r="TQM253" s="3"/>
      <c r="TQN253" s="3"/>
      <c r="TQO253" s="3"/>
      <c r="TQP253" s="3"/>
      <c r="TQQ253" s="3"/>
      <c r="TQR253" s="3"/>
      <c r="TQS253" s="3"/>
      <c r="TQT253" s="3"/>
      <c r="TQU253" s="3"/>
      <c r="TQV253" s="3"/>
      <c r="TQW253" s="3"/>
      <c r="TQX253" s="3"/>
      <c r="TQY253" s="3"/>
      <c r="TQZ253" s="3"/>
      <c r="TRA253" s="3"/>
      <c r="TRB253" s="3"/>
      <c r="TRC253" s="3"/>
      <c r="TRD253" s="3"/>
      <c r="TRE253" s="3"/>
      <c r="TRF253" s="3"/>
      <c r="TRG253" s="3"/>
      <c r="TRH253" s="3"/>
      <c r="TRI253" s="3"/>
      <c r="TRJ253" s="3"/>
      <c r="TRK253" s="3"/>
      <c r="TRL253" s="3"/>
      <c r="TRM253" s="3"/>
      <c r="TRN253" s="3"/>
      <c r="TRO253" s="3"/>
      <c r="TRP253" s="3"/>
      <c r="TRQ253" s="3"/>
      <c r="TRR253" s="3"/>
      <c r="TRS253" s="3"/>
      <c r="TRT253" s="3"/>
      <c r="TRU253" s="3"/>
      <c r="TRV253" s="3"/>
      <c r="TRW253" s="3"/>
      <c r="TRX253" s="3"/>
      <c r="TRY253" s="3"/>
      <c r="TRZ253" s="3"/>
      <c r="TSA253" s="3"/>
      <c r="TSB253" s="3"/>
      <c r="TSC253" s="3"/>
      <c r="TSD253" s="3"/>
      <c r="TSE253" s="3"/>
      <c r="TSF253" s="3"/>
      <c r="TSG253" s="3"/>
      <c r="TSH253" s="3"/>
      <c r="TSI253" s="3"/>
      <c r="TSJ253" s="3"/>
      <c r="TSK253" s="3"/>
      <c r="TSL253" s="3"/>
      <c r="TSM253" s="3"/>
      <c r="TSN253" s="3"/>
      <c r="TSO253" s="3"/>
      <c r="TSP253" s="3"/>
      <c r="TSQ253" s="3"/>
      <c r="TSR253" s="3"/>
      <c r="TSS253" s="3"/>
      <c r="TST253" s="3"/>
      <c r="TSU253" s="3"/>
      <c r="TSV253" s="3"/>
      <c r="TSW253" s="3"/>
      <c r="TSX253" s="3"/>
      <c r="TSY253" s="3"/>
      <c r="TSZ253" s="3"/>
      <c r="TTA253" s="3"/>
      <c r="TTB253" s="3"/>
      <c r="TTC253" s="3"/>
      <c r="TTD253" s="3"/>
      <c r="TTE253" s="3"/>
      <c r="TTF253" s="3"/>
      <c r="TTG253" s="3"/>
      <c r="TTH253" s="3"/>
      <c r="TTI253" s="3"/>
      <c r="TTJ253" s="3"/>
      <c r="TTK253" s="3"/>
      <c r="TTL253" s="3"/>
      <c r="TTM253" s="3"/>
      <c r="TTN253" s="3"/>
      <c r="TTO253" s="3"/>
      <c r="TTP253" s="3"/>
      <c r="TTQ253" s="3"/>
      <c r="TTR253" s="3"/>
      <c r="TTS253" s="3"/>
      <c r="TTT253" s="3"/>
      <c r="TTU253" s="3"/>
      <c r="TTV253" s="3"/>
      <c r="TTW253" s="3"/>
      <c r="TTX253" s="3"/>
      <c r="TTY253" s="3"/>
      <c r="TTZ253" s="3"/>
      <c r="TUA253" s="3"/>
      <c r="TUB253" s="3"/>
      <c r="TUC253" s="3"/>
      <c r="TUD253" s="3"/>
      <c r="TUE253" s="3"/>
      <c r="TUF253" s="3"/>
      <c r="TUG253" s="3"/>
      <c r="TUH253" s="3"/>
      <c r="TUI253" s="3"/>
      <c r="TUJ253" s="3"/>
      <c r="TUK253" s="3"/>
      <c r="TUL253" s="3"/>
      <c r="TUM253" s="3"/>
      <c r="TUN253" s="3"/>
      <c r="TUO253" s="3"/>
      <c r="TUP253" s="3"/>
      <c r="TUQ253" s="3"/>
      <c r="TUR253" s="3"/>
      <c r="TUS253" s="3"/>
      <c r="TUT253" s="3"/>
      <c r="TUU253" s="3"/>
      <c r="TUV253" s="3"/>
      <c r="TUW253" s="3"/>
      <c r="TUX253" s="3"/>
      <c r="TUY253" s="3"/>
      <c r="TUZ253" s="3"/>
      <c r="TVA253" s="3"/>
      <c r="TVB253" s="3"/>
      <c r="TVC253" s="3"/>
      <c r="TVD253" s="3"/>
      <c r="TVE253" s="3"/>
      <c r="TVF253" s="3"/>
      <c r="TVG253" s="3"/>
      <c r="TVH253" s="3"/>
      <c r="TVI253" s="3"/>
      <c r="TVJ253" s="3"/>
      <c r="TVK253" s="3"/>
      <c r="TVL253" s="3"/>
      <c r="TVM253" s="3"/>
      <c r="TVN253" s="3"/>
      <c r="TVO253" s="3"/>
      <c r="TVP253" s="3"/>
      <c r="TVQ253" s="3"/>
      <c r="TVR253" s="3"/>
      <c r="TVS253" s="3"/>
      <c r="TVT253" s="3"/>
      <c r="TVU253" s="3"/>
      <c r="TVV253" s="3"/>
      <c r="TVW253" s="3"/>
      <c r="TVX253" s="3"/>
      <c r="TVY253" s="3"/>
      <c r="TVZ253" s="3"/>
      <c r="TWA253" s="3"/>
      <c r="TWB253" s="3"/>
      <c r="TWC253" s="3"/>
      <c r="TWD253" s="3"/>
      <c r="TWE253" s="3"/>
      <c r="TWF253" s="3"/>
      <c r="TWG253" s="3"/>
      <c r="TWH253" s="3"/>
      <c r="TWI253" s="3"/>
      <c r="TWJ253" s="3"/>
      <c r="TWK253" s="3"/>
      <c r="TWL253" s="3"/>
      <c r="TWM253" s="3"/>
      <c r="TWN253" s="3"/>
      <c r="TWO253" s="3"/>
      <c r="TWP253" s="3"/>
      <c r="TWQ253" s="3"/>
      <c r="TWR253" s="3"/>
      <c r="TWS253" s="3"/>
      <c r="TWT253" s="3"/>
      <c r="TWU253" s="3"/>
      <c r="TWV253" s="3"/>
      <c r="TWW253" s="3"/>
      <c r="TWX253" s="3"/>
      <c r="TWY253" s="3"/>
      <c r="TWZ253" s="3"/>
      <c r="TXA253" s="3"/>
      <c r="TXB253" s="3"/>
      <c r="TXC253" s="3"/>
      <c r="TXD253" s="3"/>
      <c r="TXE253" s="3"/>
      <c r="TXF253" s="3"/>
      <c r="TXG253" s="3"/>
      <c r="TXH253" s="3"/>
      <c r="TXI253" s="3"/>
      <c r="TXJ253" s="3"/>
      <c r="TXK253" s="3"/>
      <c r="TXL253" s="3"/>
      <c r="TXM253" s="3"/>
      <c r="TXN253" s="3"/>
      <c r="TXO253" s="3"/>
      <c r="TXP253" s="3"/>
      <c r="TXQ253" s="3"/>
      <c r="TXR253" s="3"/>
      <c r="TXS253" s="3"/>
      <c r="TXT253" s="3"/>
      <c r="TXU253" s="3"/>
      <c r="TXV253" s="3"/>
      <c r="TXW253" s="3"/>
      <c r="TXX253" s="3"/>
      <c r="TXY253" s="3"/>
      <c r="TXZ253" s="3"/>
      <c r="TYA253" s="3"/>
      <c r="TYB253" s="3"/>
      <c r="TYC253" s="3"/>
      <c r="TYD253" s="3"/>
      <c r="TYE253" s="3"/>
      <c r="TYF253" s="3"/>
      <c r="TYG253" s="3"/>
      <c r="TYH253" s="3"/>
      <c r="TYI253" s="3"/>
      <c r="TYJ253" s="3"/>
      <c r="TYK253" s="3"/>
      <c r="TYL253" s="3"/>
      <c r="TYM253" s="3"/>
      <c r="TYN253" s="3"/>
      <c r="TYO253" s="3"/>
      <c r="TYP253" s="3"/>
      <c r="TYQ253" s="3"/>
      <c r="TYR253" s="3"/>
      <c r="TYS253" s="3"/>
      <c r="TYT253" s="3"/>
      <c r="TYU253" s="3"/>
      <c r="TYV253" s="3"/>
      <c r="TYW253" s="3"/>
      <c r="TYX253" s="3"/>
      <c r="TYY253" s="3"/>
      <c r="TYZ253" s="3"/>
      <c r="TZA253" s="3"/>
      <c r="TZB253" s="3"/>
      <c r="TZC253" s="3"/>
      <c r="TZD253" s="3"/>
      <c r="TZE253" s="3"/>
      <c r="TZF253" s="3"/>
      <c r="TZG253" s="3"/>
      <c r="TZH253" s="3"/>
      <c r="TZI253" s="3"/>
      <c r="TZJ253" s="3"/>
      <c r="TZK253" s="3"/>
      <c r="TZL253" s="3"/>
      <c r="TZM253" s="3"/>
      <c r="TZN253" s="3"/>
      <c r="TZO253" s="3"/>
      <c r="TZP253" s="3"/>
      <c r="TZQ253" s="3"/>
      <c r="TZR253" s="3"/>
      <c r="TZS253" s="3"/>
      <c r="TZT253" s="3"/>
      <c r="TZU253" s="3"/>
      <c r="TZV253" s="3"/>
      <c r="TZW253" s="3"/>
      <c r="TZX253" s="3"/>
      <c r="TZY253" s="3"/>
      <c r="TZZ253" s="3"/>
      <c r="UAA253" s="3"/>
      <c r="UAB253" s="3"/>
      <c r="UAC253" s="3"/>
      <c r="UAD253" s="3"/>
      <c r="UAE253" s="3"/>
      <c r="UAF253" s="3"/>
      <c r="UAG253" s="3"/>
      <c r="UAH253" s="3"/>
      <c r="UAI253" s="3"/>
      <c r="UAJ253" s="3"/>
      <c r="UAK253" s="3"/>
      <c r="UAL253" s="3"/>
      <c r="UAM253" s="3"/>
      <c r="UAN253" s="3"/>
      <c r="UAO253" s="3"/>
      <c r="UAP253" s="3"/>
      <c r="UAQ253" s="3"/>
      <c r="UAR253" s="3"/>
      <c r="UAS253" s="3"/>
      <c r="UAT253" s="3"/>
      <c r="UAU253" s="3"/>
      <c r="UAV253" s="3"/>
      <c r="UAW253" s="3"/>
      <c r="UAX253" s="3"/>
      <c r="UAY253" s="3"/>
      <c r="UAZ253" s="3"/>
      <c r="UBA253" s="3"/>
      <c r="UBB253" s="3"/>
      <c r="UBC253" s="3"/>
      <c r="UBD253" s="3"/>
      <c r="UBE253" s="3"/>
      <c r="UBF253" s="3"/>
      <c r="UBG253" s="3"/>
      <c r="UBH253" s="3"/>
      <c r="UBI253" s="3"/>
      <c r="UBJ253" s="3"/>
      <c r="UBK253" s="3"/>
      <c r="UBL253" s="3"/>
      <c r="UBM253" s="3"/>
      <c r="UBN253" s="3"/>
      <c r="UBO253" s="3"/>
      <c r="UBP253" s="3"/>
      <c r="UBQ253" s="3"/>
      <c r="UBR253" s="3"/>
      <c r="UBS253" s="3"/>
      <c r="UBT253" s="3"/>
      <c r="UBU253" s="3"/>
      <c r="UBV253" s="3"/>
      <c r="UBW253" s="3"/>
      <c r="UBX253" s="3"/>
      <c r="UBY253" s="3"/>
      <c r="UBZ253" s="3"/>
      <c r="UCA253" s="3"/>
      <c r="UCB253" s="3"/>
      <c r="UCC253" s="3"/>
      <c r="UCD253" s="3"/>
      <c r="UCE253" s="3"/>
      <c r="UCF253" s="3"/>
      <c r="UCG253" s="3"/>
      <c r="UCH253" s="3"/>
      <c r="UCI253" s="3"/>
      <c r="UCJ253" s="3"/>
      <c r="UCK253" s="3"/>
      <c r="UCL253" s="3"/>
      <c r="UCM253" s="3"/>
      <c r="UCN253" s="3"/>
      <c r="UCO253" s="3"/>
      <c r="UCP253" s="3"/>
      <c r="UCQ253" s="3"/>
      <c r="UCR253" s="3"/>
      <c r="UCS253" s="3"/>
      <c r="UCT253" s="3"/>
      <c r="UCU253" s="3"/>
      <c r="UCV253" s="3"/>
      <c r="UCW253" s="3"/>
      <c r="UCX253" s="3"/>
      <c r="UCY253" s="3"/>
      <c r="UCZ253" s="3"/>
      <c r="UDA253" s="3"/>
      <c r="UDB253" s="3"/>
      <c r="UDC253" s="3"/>
      <c r="UDD253" s="3"/>
      <c r="UDE253" s="3"/>
      <c r="UDF253" s="3"/>
      <c r="UDG253" s="3"/>
      <c r="UDH253" s="3"/>
      <c r="UDI253" s="3"/>
      <c r="UDJ253" s="3"/>
      <c r="UDK253" s="3"/>
      <c r="UDL253" s="3"/>
      <c r="UDM253" s="3"/>
      <c r="UDN253" s="3"/>
      <c r="UDO253" s="3"/>
      <c r="UDP253" s="3"/>
      <c r="UDQ253" s="3"/>
      <c r="UDR253" s="3"/>
      <c r="UDS253" s="3"/>
      <c r="UDT253" s="3"/>
      <c r="UDU253" s="3"/>
      <c r="UDV253" s="3"/>
      <c r="UDW253" s="3"/>
      <c r="UDX253" s="3"/>
      <c r="UDY253" s="3"/>
      <c r="UDZ253" s="3"/>
      <c r="UEA253" s="3"/>
      <c r="UEB253" s="3"/>
      <c r="UEC253" s="3"/>
      <c r="UED253" s="3"/>
      <c r="UEE253" s="3"/>
      <c r="UEF253" s="3"/>
      <c r="UEG253" s="3"/>
      <c r="UEH253" s="3"/>
      <c r="UEI253" s="3"/>
      <c r="UEJ253" s="3"/>
      <c r="UEK253" s="3"/>
      <c r="UEL253" s="3"/>
      <c r="UEM253" s="3"/>
      <c r="UEN253" s="3"/>
      <c r="UEO253" s="3"/>
      <c r="UEP253" s="3"/>
      <c r="UEQ253" s="3"/>
      <c r="UER253" s="3"/>
      <c r="UES253" s="3"/>
      <c r="UET253" s="3"/>
      <c r="UEU253" s="3"/>
      <c r="UEV253" s="3"/>
      <c r="UEW253" s="3"/>
      <c r="UEX253" s="3"/>
      <c r="UEY253" s="3"/>
      <c r="UEZ253" s="3"/>
      <c r="UFA253" s="3"/>
      <c r="UFB253" s="3"/>
      <c r="UFC253" s="3"/>
      <c r="UFD253" s="3"/>
      <c r="UFE253" s="3"/>
      <c r="UFF253" s="3"/>
      <c r="UFG253" s="3"/>
      <c r="UFH253" s="3"/>
      <c r="UFI253" s="3"/>
      <c r="UFJ253" s="3"/>
      <c r="UFK253" s="3"/>
      <c r="UFL253" s="3"/>
      <c r="UFM253" s="3"/>
      <c r="UFN253" s="3"/>
      <c r="UFO253" s="3"/>
      <c r="UFP253" s="3"/>
      <c r="UFQ253" s="3"/>
      <c r="UFR253" s="3"/>
      <c r="UFS253" s="3"/>
      <c r="UFT253" s="3"/>
      <c r="UFU253" s="3"/>
      <c r="UFV253" s="3"/>
      <c r="UFW253" s="3"/>
      <c r="UFX253" s="3"/>
      <c r="UFY253" s="3"/>
      <c r="UFZ253" s="3"/>
      <c r="UGA253" s="3"/>
      <c r="UGB253" s="3"/>
      <c r="UGC253" s="3"/>
      <c r="UGD253" s="3"/>
      <c r="UGE253" s="3"/>
      <c r="UGF253" s="3"/>
      <c r="UGG253" s="3"/>
      <c r="UGH253" s="3"/>
      <c r="UGI253" s="3"/>
      <c r="UGJ253" s="3"/>
      <c r="UGK253" s="3"/>
      <c r="UGL253" s="3"/>
      <c r="UGM253" s="3"/>
      <c r="UGN253" s="3"/>
      <c r="UGO253" s="3"/>
      <c r="UGP253" s="3"/>
      <c r="UGQ253" s="3"/>
      <c r="UGR253" s="3"/>
      <c r="UGS253" s="3"/>
      <c r="UGT253" s="3"/>
      <c r="UGU253" s="3"/>
      <c r="UGV253" s="3"/>
      <c r="UGW253" s="3"/>
      <c r="UGX253" s="3"/>
      <c r="UGY253" s="3"/>
      <c r="UGZ253" s="3"/>
      <c r="UHA253" s="3"/>
      <c r="UHB253" s="3"/>
      <c r="UHC253" s="3"/>
      <c r="UHD253" s="3"/>
      <c r="UHE253" s="3"/>
      <c r="UHF253" s="3"/>
      <c r="UHG253" s="3"/>
      <c r="UHH253" s="3"/>
      <c r="UHI253" s="3"/>
      <c r="UHJ253" s="3"/>
      <c r="UHK253" s="3"/>
      <c r="UHL253" s="3"/>
      <c r="UHM253" s="3"/>
      <c r="UHN253" s="3"/>
      <c r="UHO253" s="3"/>
      <c r="UHP253" s="3"/>
      <c r="UHQ253" s="3"/>
      <c r="UHR253" s="3"/>
      <c r="UHS253" s="3"/>
      <c r="UHT253" s="3"/>
      <c r="UHU253" s="3"/>
      <c r="UHV253" s="3"/>
      <c r="UHW253" s="3"/>
      <c r="UHX253" s="3"/>
      <c r="UHY253" s="3"/>
      <c r="UHZ253" s="3"/>
      <c r="UIA253" s="3"/>
      <c r="UIB253" s="3"/>
      <c r="UIC253" s="3"/>
      <c r="UID253" s="3"/>
      <c r="UIE253" s="3"/>
      <c r="UIF253" s="3"/>
      <c r="UIG253" s="3"/>
      <c r="UIH253" s="3"/>
      <c r="UII253" s="3"/>
      <c r="UIJ253" s="3"/>
      <c r="UIK253" s="3"/>
      <c r="UIL253" s="3"/>
      <c r="UIM253" s="3"/>
      <c r="UIN253" s="3"/>
      <c r="UIO253" s="3"/>
      <c r="UIP253" s="3"/>
      <c r="UIQ253" s="3"/>
      <c r="UIR253" s="3"/>
      <c r="UIS253" s="3"/>
      <c r="UIT253" s="3"/>
      <c r="UIU253" s="3"/>
      <c r="UIV253" s="3"/>
      <c r="UIW253" s="3"/>
      <c r="UIX253" s="3"/>
      <c r="UIY253" s="3"/>
      <c r="UIZ253" s="3"/>
      <c r="UJA253" s="3"/>
      <c r="UJB253" s="3"/>
      <c r="UJC253" s="3"/>
      <c r="UJD253" s="3"/>
      <c r="UJE253" s="3"/>
      <c r="UJF253" s="3"/>
      <c r="UJG253" s="3"/>
      <c r="UJH253" s="3"/>
      <c r="UJI253" s="3"/>
      <c r="UJJ253" s="3"/>
      <c r="UJK253" s="3"/>
      <c r="UJL253" s="3"/>
      <c r="UJM253" s="3"/>
      <c r="UJN253" s="3"/>
      <c r="UJO253" s="3"/>
      <c r="UJP253" s="3"/>
      <c r="UJQ253" s="3"/>
      <c r="UJR253" s="3"/>
      <c r="UJS253" s="3"/>
      <c r="UJT253" s="3"/>
      <c r="UJU253" s="3"/>
      <c r="UJV253" s="3"/>
      <c r="UJW253" s="3"/>
      <c r="UJX253" s="3"/>
      <c r="UJY253" s="3"/>
      <c r="UJZ253" s="3"/>
      <c r="UKA253" s="3"/>
      <c r="UKB253" s="3"/>
      <c r="UKC253" s="3"/>
      <c r="UKD253" s="3"/>
      <c r="UKE253" s="3"/>
      <c r="UKF253" s="3"/>
      <c r="UKG253" s="3"/>
      <c r="UKH253" s="3"/>
      <c r="UKI253" s="3"/>
      <c r="UKJ253" s="3"/>
      <c r="UKK253" s="3"/>
      <c r="UKL253" s="3"/>
      <c r="UKM253" s="3"/>
      <c r="UKN253" s="3"/>
      <c r="UKO253" s="3"/>
      <c r="UKP253" s="3"/>
      <c r="UKQ253" s="3"/>
      <c r="UKR253" s="3"/>
      <c r="UKS253" s="3"/>
      <c r="UKT253" s="3"/>
      <c r="UKU253" s="3"/>
      <c r="UKV253" s="3"/>
      <c r="UKW253" s="3"/>
      <c r="UKX253" s="3"/>
      <c r="UKY253" s="3"/>
      <c r="UKZ253" s="3"/>
      <c r="ULA253" s="3"/>
      <c r="ULB253" s="3"/>
      <c r="ULC253" s="3"/>
      <c r="ULD253" s="3"/>
      <c r="ULE253" s="3"/>
      <c r="ULF253" s="3"/>
      <c r="ULG253" s="3"/>
      <c r="ULH253" s="3"/>
      <c r="ULI253" s="3"/>
      <c r="ULJ253" s="3"/>
      <c r="ULK253" s="3"/>
      <c r="ULL253" s="3"/>
      <c r="ULM253" s="3"/>
      <c r="ULN253" s="3"/>
      <c r="ULO253" s="3"/>
      <c r="ULP253" s="3"/>
      <c r="ULQ253" s="3"/>
      <c r="ULR253" s="3"/>
      <c r="ULS253" s="3"/>
      <c r="ULT253" s="3"/>
      <c r="ULU253" s="3"/>
      <c r="ULV253" s="3"/>
      <c r="ULW253" s="3"/>
      <c r="ULX253" s="3"/>
      <c r="ULY253" s="3"/>
      <c r="ULZ253" s="3"/>
      <c r="UMA253" s="3"/>
      <c r="UMB253" s="3"/>
      <c r="UMC253" s="3"/>
      <c r="UMD253" s="3"/>
      <c r="UME253" s="3"/>
      <c r="UMF253" s="3"/>
      <c r="UMG253" s="3"/>
      <c r="UMH253" s="3"/>
      <c r="UMI253" s="3"/>
      <c r="UMJ253" s="3"/>
      <c r="UMK253" s="3"/>
      <c r="UML253" s="3"/>
      <c r="UMM253" s="3"/>
      <c r="UMN253" s="3"/>
      <c r="UMO253" s="3"/>
      <c r="UMP253" s="3"/>
      <c r="UMQ253" s="3"/>
      <c r="UMR253" s="3"/>
      <c r="UMS253" s="3"/>
      <c r="UMT253" s="3"/>
      <c r="UMU253" s="3"/>
      <c r="UMV253" s="3"/>
      <c r="UMW253" s="3"/>
      <c r="UMX253" s="3"/>
      <c r="UMY253" s="3"/>
      <c r="UMZ253" s="3"/>
      <c r="UNA253" s="3"/>
      <c r="UNB253" s="3"/>
      <c r="UNC253" s="3"/>
      <c r="UND253" s="3"/>
      <c r="UNE253" s="3"/>
      <c r="UNF253" s="3"/>
      <c r="UNG253" s="3"/>
      <c r="UNH253" s="3"/>
      <c r="UNI253" s="3"/>
      <c r="UNJ253" s="3"/>
      <c r="UNK253" s="3"/>
      <c r="UNL253" s="3"/>
      <c r="UNM253" s="3"/>
      <c r="UNN253" s="3"/>
      <c r="UNO253" s="3"/>
      <c r="UNP253" s="3"/>
      <c r="UNQ253" s="3"/>
      <c r="UNR253" s="3"/>
      <c r="UNS253" s="3"/>
      <c r="UNT253" s="3"/>
      <c r="UNU253" s="3"/>
      <c r="UNV253" s="3"/>
      <c r="UNW253" s="3"/>
      <c r="UNX253" s="3"/>
      <c r="UNY253" s="3"/>
      <c r="UNZ253" s="3"/>
      <c r="UOA253" s="3"/>
      <c r="UOB253" s="3"/>
      <c r="UOC253" s="3"/>
      <c r="UOD253" s="3"/>
      <c r="UOE253" s="3"/>
      <c r="UOF253" s="3"/>
      <c r="UOG253" s="3"/>
      <c r="UOH253" s="3"/>
      <c r="UOI253" s="3"/>
      <c r="UOJ253" s="3"/>
      <c r="UOK253" s="3"/>
      <c r="UOL253" s="3"/>
      <c r="UOM253" s="3"/>
      <c r="UON253" s="3"/>
      <c r="UOO253" s="3"/>
      <c r="UOP253" s="3"/>
      <c r="UOQ253" s="3"/>
      <c r="UOR253" s="3"/>
      <c r="UOS253" s="3"/>
      <c r="UOT253" s="3"/>
      <c r="UOU253" s="3"/>
      <c r="UOV253" s="3"/>
      <c r="UOW253" s="3"/>
      <c r="UOX253" s="3"/>
      <c r="UOY253" s="3"/>
      <c r="UOZ253" s="3"/>
      <c r="UPA253" s="3"/>
      <c r="UPB253" s="3"/>
      <c r="UPC253" s="3"/>
      <c r="UPD253" s="3"/>
      <c r="UPE253" s="3"/>
      <c r="UPF253" s="3"/>
      <c r="UPG253" s="3"/>
      <c r="UPH253" s="3"/>
      <c r="UPI253" s="3"/>
      <c r="UPJ253" s="3"/>
      <c r="UPK253" s="3"/>
      <c r="UPL253" s="3"/>
      <c r="UPM253" s="3"/>
      <c r="UPN253" s="3"/>
      <c r="UPO253" s="3"/>
      <c r="UPP253" s="3"/>
      <c r="UPQ253" s="3"/>
      <c r="UPR253" s="3"/>
      <c r="UPS253" s="3"/>
      <c r="UPT253" s="3"/>
      <c r="UPU253" s="3"/>
      <c r="UPV253" s="3"/>
      <c r="UPW253" s="3"/>
      <c r="UPX253" s="3"/>
      <c r="UPY253" s="3"/>
      <c r="UPZ253" s="3"/>
      <c r="UQA253" s="3"/>
      <c r="UQB253" s="3"/>
      <c r="UQC253" s="3"/>
      <c r="UQD253" s="3"/>
      <c r="UQE253" s="3"/>
      <c r="UQF253" s="3"/>
      <c r="UQG253" s="3"/>
      <c r="UQH253" s="3"/>
      <c r="UQI253" s="3"/>
      <c r="UQJ253" s="3"/>
      <c r="UQK253" s="3"/>
      <c r="UQL253" s="3"/>
      <c r="UQM253" s="3"/>
      <c r="UQN253" s="3"/>
      <c r="UQO253" s="3"/>
      <c r="UQP253" s="3"/>
      <c r="UQQ253" s="3"/>
      <c r="UQR253" s="3"/>
      <c r="UQS253" s="3"/>
      <c r="UQT253" s="3"/>
      <c r="UQU253" s="3"/>
      <c r="UQV253" s="3"/>
      <c r="UQW253" s="3"/>
      <c r="UQX253" s="3"/>
      <c r="UQY253" s="3"/>
      <c r="UQZ253" s="3"/>
      <c r="URA253" s="3"/>
      <c r="URB253" s="3"/>
      <c r="URC253" s="3"/>
      <c r="URD253" s="3"/>
      <c r="URE253" s="3"/>
      <c r="URF253" s="3"/>
      <c r="URG253" s="3"/>
      <c r="URH253" s="3"/>
      <c r="URI253" s="3"/>
      <c r="URJ253" s="3"/>
      <c r="URK253" s="3"/>
      <c r="URL253" s="3"/>
      <c r="URM253" s="3"/>
      <c r="URN253" s="3"/>
      <c r="URO253" s="3"/>
      <c r="URP253" s="3"/>
      <c r="URQ253" s="3"/>
      <c r="URR253" s="3"/>
      <c r="URS253" s="3"/>
      <c r="URT253" s="3"/>
      <c r="URU253" s="3"/>
      <c r="URV253" s="3"/>
      <c r="URW253" s="3"/>
      <c r="URX253" s="3"/>
      <c r="URY253" s="3"/>
      <c r="URZ253" s="3"/>
      <c r="USA253" s="3"/>
      <c r="USB253" s="3"/>
      <c r="USC253" s="3"/>
      <c r="USD253" s="3"/>
      <c r="USE253" s="3"/>
      <c r="USF253" s="3"/>
      <c r="USG253" s="3"/>
      <c r="USH253" s="3"/>
      <c r="USI253" s="3"/>
      <c r="USJ253" s="3"/>
      <c r="USK253" s="3"/>
      <c r="USL253" s="3"/>
      <c r="USM253" s="3"/>
      <c r="USN253" s="3"/>
      <c r="USO253" s="3"/>
      <c r="USP253" s="3"/>
      <c r="USQ253" s="3"/>
      <c r="USR253" s="3"/>
      <c r="USS253" s="3"/>
      <c r="UST253" s="3"/>
      <c r="USU253" s="3"/>
      <c r="USV253" s="3"/>
      <c r="USW253" s="3"/>
      <c r="USX253" s="3"/>
      <c r="USY253" s="3"/>
      <c r="USZ253" s="3"/>
      <c r="UTA253" s="3"/>
      <c r="UTB253" s="3"/>
      <c r="UTC253" s="3"/>
      <c r="UTD253" s="3"/>
      <c r="UTE253" s="3"/>
      <c r="UTF253" s="3"/>
      <c r="UTG253" s="3"/>
      <c r="UTH253" s="3"/>
      <c r="UTI253" s="3"/>
      <c r="UTJ253" s="3"/>
      <c r="UTK253" s="3"/>
      <c r="UTL253" s="3"/>
      <c r="UTM253" s="3"/>
      <c r="UTN253" s="3"/>
      <c r="UTO253" s="3"/>
      <c r="UTP253" s="3"/>
      <c r="UTQ253" s="3"/>
      <c r="UTR253" s="3"/>
      <c r="UTS253" s="3"/>
      <c r="UTT253" s="3"/>
      <c r="UTU253" s="3"/>
      <c r="UTV253" s="3"/>
      <c r="UTW253" s="3"/>
      <c r="UTX253" s="3"/>
      <c r="UTY253" s="3"/>
      <c r="UTZ253" s="3"/>
      <c r="UUA253" s="3"/>
      <c r="UUB253" s="3"/>
      <c r="UUC253" s="3"/>
      <c r="UUD253" s="3"/>
      <c r="UUE253" s="3"/>
      <c r="UUF253" s="3"/>
      <c r="UUG253" s="3"/>
      <c r="UUH253" s="3"/>
      <c r="UUI253" s="3"/>
      <c r="UUJ253" s="3"/>
      <c r="UUK253" s="3"/>
      <c r="UUL253" s="3"/>
      <c r="UUM253" s="3"/>
      <c r="UUN253" s="3"/>
      <c r="UUO253" s="3"/>
      <c r="UUP253" s="3"/>
      <c r="UUQ253" s="3"/>
      <c r="UUR253" s="3"/>
      <c r="UUS253" s="3"/>
      <c r="UUT253" s="3"/>
      <c r="UUU253" s="3"/>
      <c r="UUV253" s="3"/>
      <c r="UUW253" s="3"/>
      <c r="UUX253" s="3"/>
      <c r="UUY253" s="3"/>
      <c r="UUZ253" s="3"/>
      <c r="UVA253" s="3"/>
      <c r="UVB253" s="3"/>
      <c r="UVC253" s="3"/>
      <c r="UVD253" s="3"/>
      <c r="UVE253" s="3"/>
      <c r="UVF253" s="3"/>
      <c r="UVG253" s="3"/>
      <c r="UVH253" s="3"/>
      <c r="UVI253" s="3"/>
      <c r="UVJ253" s="3"/>
      <c r="UVK253" s="3"/>
      <c r="UVL253" s="3"/>
      <c r="UVM253" s="3"/>
      <c r="UVN253" s="3"/>
      <c r="UVO253" s="3"/>
      <c r="UVP253" s="3"/>
      <c r="UVQ253" s="3"/>
      <c r="UVR253" s="3"/>
      <c r="UVS253" s="3"/>
      <c r="UVT253" s="3"/>
      <c r="UVU253" s="3"/>
      <c r="UVV253" s="3"/>
      <c r="UVW253" s="3"/>
      <c r="UVX253" s="3"/>
      <c r="UVY253" s="3"/>
      <c r="UVZ253" s="3"/>
      <c r="UWA253" s="3"/>
      <c r="UWB253" s="3"/>
      <c r="UWC253" s="3"/>
      <c r="UWD253" s="3"/>
      <c r="UWE253" s="3"/>
      <c r="UWF253" s="3"/>
      <c r="UWG253" s="3"/>
      <c r="UWH253" s="3"/>
      <c r="UWI253" s="3"/>
      <c r="UWJ253" s="3"/>
      <c r="UWK253" s="3"/>
      <c r="UWL253" s="3"/>
      <c r="UWM253" s="3"/>
      <c r="UWN253" s="3"/>
      <c r="UWO253" s="3"/>
      <c r="UWP253" s="3"/>
      <c r="UWQ253" s="3"/>
      <c r="UWR253" s="3"/>
      <c r="UWS253" s="3"/>
      <c r="UWT253" s="3"/>
      <c r="UWU253" s="3"/>
      <c r="UWV253" s="3"/>
      <c r="UWW253" s="3"/>
      <c r="UWX253" s="3"/>
      <c r="UWY253" s="3"/>
      <c r="UWZ253" s="3"/>
      <c r="UXA253" s="3"/>
      <c r="UXB253" s="3"/>
      <c r="UXC253" s="3"/>
      <c r="UXD253" s="3"/>
      <c r="UXE253" s="3"/>
      <c r="UXF253" s="3"/>
      <c r="UXG253" s="3"/>
      <c r="UXH253" s="3"/>
      <c r="UXI253" s="3"/>
      <c r="UXJ253" s="3"/>
      <c r="UXK253" s="3"/>
      <c r="UXL253" s="3"/>
      <c r="UXM253" s="3"/>
      <c r="UXN253" s="3"/>
      <c r="UXO253" s="3"/>
      <c r="UXP253" s="3"/>
      <c r="UXQ253" s="3"/>
      <c r="UXR253" s="3"/>
      <c r="UXS253" s="3"/>
      <c r="UXT253" s="3"/>
      <c r="UXU253" s="3"/>
      <c r="UXV253" s="3"/>
      <c r="UXW253" s="3"/>
      <c r="UXX253" s="3"/>
      <c r="UXY253" s="3"/>
      <c r="UXZ253" s="3"/>
      <c r="UYA253" s="3"/>
      <c r="UYB253" s="3"/>
      <c r="UYC253" s="3"/>
      <c r="UYD253" s="3"/>
      <c r="UYE253" s="3"/>
      <c r="UYF253" s="3"/>
      <c r="UYG253" s="3"/>
      <c r="UYH253" s="3"/>
      <c r="UYI253" s="3"/>
      <c r="UYJ253" s="3"/>
      <c r="UYK253" s="3"/>
      <c r="UYL253" s="3"/>
      <c r="UYM253" s="3"/>
      <c r="UYN253" s="3"/>
      <c r="UYO253" s="3"/>
      <c r="UYP253" s="3"/>
      <c r="UYQ253" s="3"/>
      <c r="UYR253" s="3"/>
      <c r="UYS253" s="3"/>
      <c r="UYT253" s="3"/>
      <c r="UYU253" s="3"/>
      <c r="UYV253" s="3"/>
      <c r="UYW253" s="3"/>
      <c r="UYX253" s="3"/>
      <c r="UYY253" s="3"/>
      <c r="UYZ253" s="3"/>
      <c r="UZA253" s="3"/>
      <c r="UZB253" s="3"/>
      <c r="UZC253" s="3"/>
      <c r="UZD253" s="3"/>
      <c r="UZE253" s="3"/>
      <c r="UZF253" s="3"/>
      <c r="UZG253" s="3"/>
      <c r="UZH253" s="3"/>
      <c r="UZI253" s="3"/>
      <c r="UZJ253" s="3"/>
      <c r="UZK253" s="3"/>
      <c r="UZL253" s="3"/>
      <c r="UZM253" s="3"/>
      <c r="UZN253" s="3"/>
      <c r="UZO253" s="3"/>
      <c r="UZP253" s="3"/>
      <c r="UZQ253" s="3"/>
      <c r="UZR253" s="3"/>
      <c r="UZS253" s="3"/>
      <c r="UZT253" s="3"/>
      <c r="UZU253" s="3"/>
      <c r="UZV253" s="3"/>
      <c r="UZW253" s="3"/>
      <c r="UZX253" s="3"/>
      <c r="UZY253" s="3"/>
      <c r="UZZ253" s="3"/>
      <c r="VAA253" s="3"/>
      <c r="VAB253" s="3"/>
      <c r="VAC253" s="3"/>
      <c r="VAD253" s="3"/>
      <c r="VAE253" s="3"/>
      <c r="VAF253" s="3"/>
      <c r="VAG253" s="3"/>
      <c r="VAH253" s="3"/>
      <c r="VAI253" s="3"/>
      <c r="VAJ253" s="3"/>
      <c r="VAK253" s="3"/>
      <c r="VAL253" s="3"/>
      <c r="VAM253" s="3"/>
      <c r="VAN253" s="3"/>
      <c r="VAO253" s="3"/>
      <c r="VAP253" s="3"/>
      <c r="VAQ253" s="3"/>
      <c r="VAR253" s="3"/>
      <c r="VAS253" s="3"/>
      <c r="VAT253" s="3"/>
      <c r="VAU253" s="3"/>
      <c r="VAV253" s="3"/>
      <c r="VAW253" s="3"/>
      <c r="VAX253" s="3"/>
      <c r="VAY253" s="3"/>
      <c r="VAZ253" s="3"/>
      <c r="VBA253" s="3"/>
      <c r="VBB253" s="3"/>
      <c r="VBC253" s="3"/>
      <c r="VBD253" s="3"/>
      <c r="VBE253" s="3"/>
      <c r="VBF253" s="3"/>
      <c r="VBG253" s="3"/>
      <c r="VBH253" s="3"/>
      <c r="VBI253" s="3"/>
      <c r="VBJ253" s="3"/>
      <c r="VBK253" s="3"/>
      <c r="VBL253" s="3"/>
      <c r="VBM253" s="3"/>
      <c r="VBN253" s="3"/>
      <c r="VBO253" s="3"/>
      <c r="VBP253" s="3"/>
      <c r="VBQ253" s="3"/>
      <c r="VBR253" s="3"/>
      <c r="VBS253" s="3"/>
      <c r="VBT253" s="3"/>
      <c r="VBU253" s="3"/>
      <c r="VBV253" s="3"/>
      <c r="VBW253" s="3"/>
      <c r="VBX253" s="3"/>
      <c r="VBY253" s="3"/>
      <c r="VBZ253" s="3"/>
      <c r="VCA253" s="3"/>
      <c r="VCB253" s="3"/>
      <c r="VCC253" s="3"/>
      <c r="VCD253" s="3"/>
      <c r="VCE253" s="3"/>
      <c r="VCF253" s="3"/>
      <c r="VCG253" s="3"/>
      <c r="VCH253" s="3"/>
      <c r="VCI253" s="3"/>
      <c r="VCJ253" s="3"/>
      <c r="VCK253" s="3"/>
      <c r="VCL253" s="3"/>
      <c r="VCM253" s="3"/>
      <c r="VCN253" s="3"/>
      <c r="VCO253" s="3"/>
      <c r="VCP253" s="3"/>
      <c r="VCQ253" s="3"/>
      <c r="VCR253" s="3"/>
      <c r="VCS253" s="3"/>
      <c r="VCT253" s="3"/>
      <c r="VCU253" s="3"/>
      <c r="VCV253" s="3"/>
      <c r="VCW253" s="3"/>
      <c r="VCX253" s="3"/>
      <c r="VCY253" s="3"/>
      <c r="VCZ253" s="3"/>
      <c r="VDA253" s="3"/>
      <c r="VDB253" s="3"/>
      <c r="VDC253" s="3"/>
      <c r="VDD253" s="3"/>
      <c r="VDE253" s="3"/>
      <c r="VDF253" s="3"/>
      <c r="VDG253" s="3"/>
      <c r="VDH253" s="3"/>
      <c r="VDI253" s="3"/>
      <c r="VDJ253" s="3"/>
      <c r="VDK253" s="3"/>
      <c r="VDL253" s="3"/>
      <c r="VDM253" s="3"/>
      <c r="VDN253" s="3"/>
      <c r="VDO253" s="3"/>
      <c r="VDP253" s="3"/>
      <c r="VDQ253" s="3"/>
      <c r="VDR253" s="3"/>
      <c r="VDS253" s="3"/>
      <c r="VDT253" s="3"/>
      <c r="VDU253" s="3"/>
      <c r="VDV253" s="3"/>
      <c r="VDW253" s="3"/>
      <c r="VDX253" s="3"/>
      <c r="VDY253" s="3"/>
      <c r="VDZ253" s="3"/>
      <c r="VEA253" s="3"/>
      <c r="VEB253" s="3"/>
      <c r="VEC253" s="3"/>
      <c r="VED253" s="3"/>
      <c r="VEE253" s="3"/>
      <c r="VEF253" s="3"/>
      <c r="VEG253" s="3"/>
      <c r="VEH253" s="3"/>
      <c r="VEI253" s="3"/>
      <c r="VEJ253" s="3"/>
      <c r="VEK253" s="3"/>
      <c r="VEL253" s="3"/>
      <c r="VEM253" s="3"/>
      <c r="VEN253" s="3"/>
      <c r="VEO253" s="3"/>
      <c r="VEP253" s="3"/>
      <c r="VEQ253" s="3"/>
      <c r="VER253" s="3"/>
      <c r="VES253" s="3"/>
      <c r="VET253" s="3"/>
      <c r="VEU253" s="3"/>
      <c r="VEV253" s="3"/>
      <c r="VEW253" s="3"/>
      <c r="VEX253" s="3"/>
      <c r="VEY253" s="3"/>
      <c r="VEZ253" s="3"/>
      <c r="VFA253" s="3"/>
      <c r="VFB253" s="3"/>
      <c r="VFC253" s="3"/>
      <c r="VFD253" s="3"/>
      <c r="VFE253" s="3"/>
      <c r="VFF253" s="3"/>
      <c r="VFG253" s="3"/>
      <c r="VFH253" s="3"/>
      <c r="VFI253" s="3"/>
      <c r="VFJ253" s="3"/>
      <c r="VFK253" s="3"/>
      <c r="VFL253" s="3"/>
      <c r="VFM253" s="3"/>
      <c r="VFN253" s="3"/>
      <c r="VFO253" s="3"/>
      <c r="VFP253" s="3"/>
      <c r="VFQ253" s="3"/>
      <c r="VFR253" s="3"/>
      <c r="VFS253" s="3"/>
      <c r="VFT253" s="3"/>
      <c r="VFU253" s="3"/>
      <c r="VFV253" s="3"/>
      <c r="VFW253" s="3"/>
      <c r="VFX253" s="3"/>
      <c r="VFY253" s="3"/>
      <c r="VFZ253" s="3"/>
      <c r="VGA253" s="3"/>
      <c r="VGB253" s="3"/>
      <c r="VGC253" s="3"/>
      <c r="VGD253" s="3"/>
      <c r="VGE253" s="3"/>
      <c r="VGF253" s="3"/>
      <c r="VGG253" s="3"/>
      <c r="VGH253" s="3"/>
      <c r="VGI253" s="3"/>
      <c r="VGJ253" s="3"/>
      <c r="VGK253" s="3"/>
      <c r="VGL253" s="3"/>
      <c r="VGM253" s="3"/>
      <c r="VGN253" s="3"/>
      <c r="VGO253" s="3"/>
      <c r="VGP253" s="3"/>
      <c r="VGQ253" s="3"/>
      <c r="VGR253" s="3"/>
      <c r="VGS253" s="3"/>
      <c r="VGT253" s="3"/>
      <c r="VGU253" s="3"/>
      <c r="VGV253" s="3"/>
      <c r="VGW253" s="3"/>
      <c r="VGX253" s="3"/>
      <c r="VGY253" s="3"/>
      <c r="VGZ253" s="3"/>
      <c r="VHA253" s="3"/>
      <c r="VHB253" s="3"/>
      <c r="VHC253" s="3"/>
      <c r="VHD253" s="3"/>
      <c r="VHE253" s="3"/>
      <c r="VHF253" s="3"/>
      <c r="VHG253" s="3"/>
      <c r="VHH253" s="3"/>
      <c r="VHI253" s="3"/>
      <c r="VHJ253" s="3"/>
      <c r="VHK253" s="3"/>
      <c r="VHL253" s="3"/>
      <c r="VHM253" s="3"/>
      <c r="VHN253" s="3"/>
      <c r="VHO253" s="3"/>
      <c r="VHP253" s="3"/>
      <c r="VHQ253" s="3"/>
      <c r="VHR253" s="3"/>
      <c r="VHS253" s="3"/>
      <c r="VHT253" s="3"/>
      <c r="VHU253" s="3"/>
      <c r="VHV253" s="3"/>
      <c r="VHW253" s="3"/>
      <c r="VHX253" s="3"/>
      <c r="VHY253" s="3"/>
      <c r="VHZ253" s="3"/>
      <c r="VIA253" s="3"/>
      <c r="VIB253" s="3"/>
      <c r="VIC253" s="3"/>
      <c r="VID253" s="3"/>
      <c r="VIE253" s="3"/>
      <c r="VIF253" s="3"/>
      <c r="VIG253" s="3"/>
      <c r="VIH253" s="3"/>
      <c r="VII253" s="3"/>
      <c r="VIJ253" s="3"/>
      <c r="VIK253" s="3"/>
      <c r="VIL253" s="3"/>
      <c r="VIM253" s="3"/>
      <c r="VIN253" s="3"/>
      <c r="VIO253" s="3"/>
      <c r="VIP253" s="3"/>
      <c r="VIQ253" s="3"/>
      <c r="VIR253" s="3"/>
      <c r="VIS253" s="3"/>
      <c r="VIT253" s="3"/>
      <c r="VIU253" s="3"/>
      <c r="VIV253" s="3"/>
      <c r="VIW253" s="3"/>
      <c r="VIX253" s="3"/>
      <c r="VIY253" s="3"/>
      <c r="VIZ253" s="3"/>
      <c r="VJA253" s="3"/>
      <c r="VJB253" s="3"/>
      <c r="VJC253" s="3"/>
      <c r="VJD253" s="3"/>
      <c r="VJE253" s="3"/>
      <c r="VJF253" s="3"/>
      <c r="VJG253" s="3"/>
      <c r="VJH253" s="3"/>
      <c r="VJI253" s="3"/>
      <c r="VJJ253" s="3"/>
      <c r="VJK253" s="3"/>
      <c r="VJL253" s="3"/>
      <c r="VJM253" s="3"/>
      <c r="VJN253" s="3"/>
      <c r="VJO253" s="3"/>
      <c r="VJP253" s="3"/>
      <c r="VJQ253" s="3"/>
      <c r="VJR253" s="3"/>
      <c r="VJS253" s="3"/>
      <c r="VJT253" s="3"/>
      <c r="VJU253" s="3"/>
      <c r="VJV253" s="3"/>
      <c r="VJW253" s="3"/>
      <c r="VJX253" s="3"/>
      <c r="VJY253" s="3"/>
      <c r="VJZ253" s="3"/>
      <c r="VKA253" s="3"/>
      <c r="VKB253" s="3"/>
      <c r="VKC253" s="3"/>
      <c r="VKD253" s="3"/>
      <c r="VKE253" s="3"/>
      <c r="VKF253" s="3"/>
      <c r="VKG253" s="3"/>
      <c r="VKH253" s="3"/>
      <c r="VKI253" s="3"/>
      <c r="VKJ253" s="3"/>
      <c r="VKK253" s="3"/>
      <c r="VKL253" s="3"/>
      <c r="VKM253" s="3"/>
      <c r="VKN253" s="3"/>
      <c r="VKO253" s="3"/>
      <c r="VKP253" s="3"/>
      <c r="VKQ253" s="3"/>
      <c r="VKR253" s="3"/>
      <c r="VKS253" s="3"/>
      <c r="VKT253" s="3"/>
      <c r="VKU253" s="3"/>
      <c r="VKV253" s="3"/>
      <c r="VKW253" s="3"/>
      <c r="VKX253" s="3"/>
      <c r="VKY253" s="3"/>
      <c r="VKZ253" s="3"/>
      <c r="VLA253" s="3"/>
      <c r="VLB253" s="3"/>
      <c r="VLC253" s="3"/>
      <c r="VLD253" s="3"/>
      <c r="VLE253" s="3"/>
      <c r="VLF253" s="3"/>
      <c r="VLG253" s="3"/>
      <c r="VLH253" s="3"/>
      <c r="VLI253" s="3"/>
      <c r="VLJ253" s="3"/>
      <c r="VLK253" s="3"/>
      <c r="VLL253" s="3"/>
      <c r="VLM253" s="3"/>
      <c r="VLN253" s="3"/>
      <c r="VLO253" s="3"/>
      <c r="VLP253" s="3"/>
      <c r="VLQ253" s="3"/>
      <c r="VLR253" s="3"/>
      <c r="VLS253" s="3"/>
      <c r="VLT253" s="3"/>
      <c r="VLU253" s="3"/>
      <c r="VLV253" s="3"/>
      <c r="VLW253" s="3"/>
      <c r="VLX253" s="3"/>
      <c r="VLY253" s="3"/>
      <c r="VLZ253" s="3"/>
      <c r="VMA253" s="3"/>
      <c r="VMB253" s="3"/>
      <c r="VMC253" s="3"/>
      <c r="VMD253" s="3"/>
      <c r="VME253" s="3"/>
      <c r="VMF253" s="3"/>
      <c r="VMG253" s="3"/>
      <c r="VMH253" s="3"/>
      <c r="VMI253" s="3"/>
      <c r="VMJ253" s="3"/>
      <c r="VMK253" s="3"/>
      <c r="VML253" s="3"/>
      <c r="VMM253" s="3"/>
      <c r="VMN253" s="3"/>
      <c r="VMO253" s="3"/>
      <c r="VMP253" s="3"/>
      <c r="VMQ253" s="3"/>
      <c r="VMR253" s="3"/>
      <c r="VMS253" s="3"/>
      <c r="VMT253" s="3"/>
      <c r="VMU253" s="3"/>
      <c r="VMV253" s="3"/>
      <c r="VMW253" s="3"/>
      <c r="VMX253" s="3"/>
      <c r="VMY253" s="3"/>
      <c r="VMZ253" s="3"/>
      <c r="VNA253" s="3"/>
      <c r="VNB253" s="3"/>
      <c r="VNC253" s="3"/>
      <c r="VND253" s="3"/>
      <c r="VNE253" s="3"/>
      <c r="VNF253" s="3"/>
      <c r="VNG253" s="3"/>
      <c r="VNH253" s="3"/>
      <c r="VNI253" s="3"/>
      <c r="VNJ253" s="3"/>
      <c r="VNK253" s="3"/>
      <c r="VNL253" s="3"/>
      <c r="VNM253" s="3"/>
      <c r="VNN253" s="3"/>
      <c r="VNO253" s="3"/>
      <c r="VNP253" s="3"/>
      <c r="VNQ253" s="3"/>
      <c r="VNR253" s="3"/>
      <c r="VNS253" s="3"/>
      <c r="VNT253" s="3"/>
      <c r="VNU253" s="3"/>
      <c r="VNV253" s="3"/>
      <c r="VNW253" s="3"/>
      <c r="VNX253" s="3"/>
      <c r="VNY253" s="3"/>
      <c r="VNZ253" s="3"/>
      <c r="VOA253" s="3"/>
      <c r="VOB253" s="3"/>
      <c r="VOC253" s="3"/>
      <c r="VOD253" s="3"/>
      <c r="VOE253" s="3"/>
      <c r="VOF253" s="3"/>
      <c r="VOG253" s="3"/>
      <c r="VOH253" s="3"/>
      <c r="VOI253" s="3"/>
      <c r="VOJ253" s="3"/>
      <c r="VOK253" s="3"/>
      <c r="VOL253" s="3"/>
      <c r="VOM253" s="3"/>
      <c r="VON253" s="3"/>
      <c r="VOO253" s="3"/>
      <c r="VOP253" s="3"/>
      <c r="VOQ253" s="3"/>
      <c r="VOR253" s="3"/>
      <c r="VOS253" s="3"/>
      <c r="VOT253" s="3"/>
      <c r="VOU253" s="3"/>
      <c r="VOV253" s="3"/>
      <c r="VOW253" s="3"/>
      <c r="VOX253" s="3"/>
      <c r="VOY253" s="3"/>
      <c r="VOZ253" s="3"/>
      <c r="VPA253" s="3"/>
      <c r="VPB253" s="3"/>
      <c r="VPC253" s="3"/>
      <c r="VPD253" s="3"/>
      <c r="VPE253" s="3"/>
      <c r="VPF253" s="3"/>
      <c r="VPG253" s="3"/>
      <c r="VPH253" s="3"/>
      <c r="VPI253" s="3"/>
      <c r="VPJ253" s="3"/>
      <c r="VPK253" s="3"/>
      <c r="VPL253" s="3"/>
      <c r="VPM253" s="3"/>
      <c r="VPN253" s="3"/>
      <c r="VPO253" s="3"/>
      <c r="VPP253" s="3"/>
      <c r="VPQ253" s="3"/>
      <c r="VPR253" s="3"/>
      <c r="VPS253" s="3"/>
      <c r="VPT253" s="3"/>
      <c r="VPU253" s="3"/>
      <c r="VPV253" s="3"/>
      <c r="VPW253" s="3"/>
      <c r="VPX253" s="3"/>
      <c r="VPY253" s="3"/>
      <c r="VPZ253" s="3"/>
      <c r="VQA253" s="3"/>
      <c r="VQB253" s="3"/>
      <c r="VQC253" s="3"/>
      <c r="VQD253" s="3"/>
      <c r="VQE253" s="3"/>
      <c r="VQF253" s="3"/>
      <c r="VQG253" s="3"/>
      <c r="VQH253" s="3"/>
      <c r="VQI253" s="3"/>
      <c r="VQJ253" s="3"/>
      <c r="VQK253" s="3"/>
      <c r="VQL253" s="3"/>
      <c r="VQM253" s="3"/>
      <c r="VQN253" s="3"/>
      <c r="VQO253" s="3"/>
      <c r="VQP253" s="3"/>
      <c r="VQQ253" s="3"/>
      <c r="VQR253" s="3"/>
      <c r="VQS253" s="3"/>
      <c r="VQT253" s="3"/>
      <c r="VQU253" s="3"/>
      <c r="VQV253" s="3"/>
      <c r="VQW253" s="3"/>
      <c r="VQX253" s="3"/>
      <c r="VQY253" s="3"/>
      <c r="VQZ253" s="3"/>
      <c r="VRA253" s="3"/>
      <c r="VRB253" s="3"/>
      <c r="VRC253" s="3"/>
      <c r="VRD253" s="3"/>
      <c r="VRE253" s="3"/>
      <c r="VRF253" s="3"/>
      <c r="VRG253" s="3"/>
      <c r="VRH253" s="3"/>
      <c r="VRI253" s="3"/>
      <c r="VRJ253" s="3"/>
      <c r="VRK253" s="3"/>
      <c r="VRL253" s="3"/>
      <c r="VRM253" s="3"/>
      <c r="VRN253" s="3"/>
      <c r="VRO253" s="3"/>
      <c r="VRP253" s="3"/>
      <c r="VRQ253" s="3"/>
      <c r="VRR253" s="3"/>
      <c r="VRS253" s="3"/>
      <c r="VRT253" s="3"/>
      <c r="VRU253" s="3"/>
      <c r="VRV253" s="3"/>
      <c r="VRW253" s="3"/>
      <c r="VRX253" s="3"/>
      <c r="VRY253" s="3"/>
      <c r="VRZ253" s="3"/>
      <c r="VSA253" s="3"/>
      <c r="VSB253" s="3"/>
      <c r="VSC253" s="3"/>
      <c r="VSD253" s="3"/>
      <c r="VSE253" s="3"/>
      <c r="VSF253" s="3"/>
      <c r="VSG253" s="3"/>
      <c r="VSH253" s="3"/>
      <c r="VSI253" s="3"/>
      <c r="VSJ253" s="3"/>
      <c r="VSK253" s="3"/>
      <c r="VSL253" s="3"/>
      <c r="VSM253" s="3"/>
      <c r="VSN253" s="3"/>
      <c r="VSO253" s="3"/>
      <c r="VSP253" s="3"/>
      <c r="VSQ253" s="3"/>
      <c r="VSR253" s="3"/>
      <c r="VSS253" s="3"/>
      <c r="VST253" s="3"/>
      <c r="VSU253" s="3"/>
      <c r="VSV253" s="3"/>
      <c r="VSW253" s="3"/>
      <c r="VSX253" s="3"/>
      <c r="VSY253" s="3"/>
      <c r="VSZ253" s="3"/>
      <c r="VTA253" s="3"/>
      <c r="VTB253" s="3"/>
      <c r="VTC253" s="3"/>
      <c r="VTD253" s="3"/>
      <c r="VTE253" s="3"/>
      <c r="VTF253" s="3"/>
      <c r="VTG253" s="3"/>
      <c r="VTH253" s="3"/>
      <c r="VTI253" s="3"/>
      <c r="VTJ253" s="3"/>
      <c r="VTK253" s="3"/>
      <c r="VTL253" s="3"/>
      <c r="VTM253" s="3"/>
      <c r="VTN253" s="3"/>
      <c r="VTO253" s="3"/>
      <c r="VTP253" s="3"/>
      <c r="VTQ253" s="3"/>
      <c r="VTR253" s="3"/>
      <c r="VTS253" s="3"/>
      <c r="VTT253" s="3"/>
      <c r="VTU253" s="3"/>
      <c r="VTV253" s="3"/>
      <c r="VTW253" s="3"/>
      <c r="VTX253" s="3"/>
      <c r="VTY253" s="3"/>
      <c r="VTZ253" s="3"/>
      <c r="VUA253" s="3"/>
      <c r="VUB253" s="3"/>
      <c r="VUC253" s="3"/>
      <c r="VUD253" s="3"/>
      <c r="VUE253" s="3"/>
      <c r="VUF253" s="3"/>
      <c r="VUG253" s="3"/>
      <c r="VUH253" s="3"/>
      <c r="VUI253" s="3"/>
      <c r="VUJ253" s="3"/>
      <c r="VUK253" s="3"/>
      <c r="VUL253" s="3"/>
      <c r="VUM253" s="3"/>
      <c r="VUN253" s="3"/>
      <c r="VUO253" s="3"/>
      <c r="VUP253" s="3"/>
      <c r="VUQ253" s="3"/>
      <c r="VUR253" s="3"/>
      <c r="VUS253" s="3"/>
      <c r="VUT253" s="3"/>
      <c r="VUU253" s="3"/>
      <c r="VUV253" s="3"/>
      <c r="VUW253" s="3"/>
      <c r="VUX253" s="3"/>
      <c r="VUY253" s="3"/>
      <c r="VUZ253" s="3"/>
      <c r="VVA253" s="3"/>
      <c r="VVB253" s="3"/>
      <c r="VVC253" s="3"/>
      <c r="VVD253" s="3"/>
      <c r="VVE253" s="3"/>
      <c r="VVF253" s="3"/>
      <c r="VVG253" s="3"/>
      <c r="VVH253" s="3"/>
      <c r="VVI253" s="3"/>
      <c r="VVJ253" s="3"/>
      <c r="VVK253" s="3"/>
      <c r="VVL253" s="3"/>
      <c r="VVM253" s="3"/>
      <c r="VVN253" s="3"/>
      <c r="VVO253" s="3"/>
      <c r="VVP253" s="3"/>
      <c r="VVQ253" s="3"/>
      <c r="VVR253" s="3"/>
      <c r="VVS253" s="3"/>
      <c r="VVT253" s="3"/>
      <c r="VVU253" s="3"/>
      <c r="VVV253" s="3"/>
      <c r="VVW253" s="3"/>
      <c r="VVX253" s="3"/>
      <c r="VVY253" s="3"/>
      <c r="VVZ253" s="3"/>
      <c r="VWA253" s="3"/>
      <c r="VWB253" s="3"/>
      <c r="VWC253" s="3"/>
      <c r="VWD253" s="3"/>
      <c r="VWE253" s="3"/>
      <c r="VWF253" s="3"/>
      <c r="VWG253" s="3"/>
      <c r="VWH253" s="3"/>
      <c r="VWI253" s="3"/>
      <c r="VWJ253" s="3"/>
      <c r="VWK253" s="3"/>
      <c r="VWL253" s="3"/>
      <c r="VWM253" s="3"/>
      <c r="VWN253" s="3"/>
      <c r="VWO253" s="3"/>
      <c r="VWP253" s="3"/>
      <c r="VWQ253" s="3"/>
      <c r="VWR253" s="3"/>
      <c r="VWS253" s="3"/>
      <c r="VWT253" s="3"/>
      <c r="VWU253" s="3"/>
      <c r="VWV253" s="3"/>
      <c r="VWW253" s="3"/>
      <c r="VWX253" s="3"/>
      <c r="VWY253" s="3"/>
      <c r="VWZ253" s="3"/>
      <c r="VXA253" s="3"/>
      <c r="VXB253" s="3"/>
      <c r="VXC253" s="3"/>
      <c r="VXD253" s="3"/>
      <c r="VXE253" s="3"/>
      <c r="VXF253" s="3"/>
      <c r="VXG253" s="3"/>
      <c r="VXH253" s="3"/>
      <c r="VXI253" s="3"/>
      <c r="VXJ253" s="3"/>
      <c r="VXK253" s="3"/>
      <c r="VXL253" s="3"/>
      <c r="VXM253" s="3"/>
      <c r="VXN253" s="3"/>
      <c r="VXO253" s="3"/>
      <c r="VXP253" s="3"/>
      <c r="VXQ253" s="3"/>
      <c r="VXR253" s="3"/>
      <c r="VXS253" s="3"/>
      <c r="VXT253" s="3"/>
      <c r="VXU253" s="3"/>
      <c r="VXV253" s="3"/>
      <c r="VXW253" s="3"/>
      <c r="VXX253" s="3"/>
      <c r="VXY253" s="3"/>
      <c r="VXZ253" s="3"/>
      <c r="VYA253" s="3"/>
      <c r="VYB253" s="3"/>
      <c r="VYC253" s="3"/>
      <c r="VYD253" s="3"/>
      <c r="VYE253" s="3"/>
      <c r="VYF253" s="3"/>
      <c r="VYG253" s="3"/>
      <c r="VYH253" s="3"/>
      <c r="VYI253" s="3"/>
      <c r="VYJ253" s="3"/>
      <c r="VYK253" s="3"/>
      <c r="VYL253" s="3"/>
      <c r="VYM253" s="3"/>
      <c r="VYN253" s="3"/>
      <c r="VYO253" s="3"/>
      <c r="VYP253" s="3"/>
      <c r="VYQ253" s="3"/>
      <c r="VYR253" s="3"/>
      <c r="VYS253" s="3"/>
      <c r="VYT253" s="3"/>
      <c r="VYU253" s="3"/>
      <c r="VYV253" s="3"/>
      <c r="VYW253" s="3"/>
      <c r="VYX253" s="3"/>
      <c r="VYY253" s="3"/>
      <c r="VYZ253" s="3"/>
      <c r="VZA253" s="3"/>
      <c r="VZB253" s="3"/>
      <c r="VZC253" s="3"/>
      <c r="VZD253" s="3"/>
      <c r="VZE253" s="3"/>
      <c r="VZF253" s="3"/>
      <c r="VZG253" s="3"/>
      <c r="VZH253" s="3"/>
      <c r="VZI253" s="3"/>
      <c r="VZJ253" s="3"/>
      <c r="VZK253" s="3"/>
      <c r="VZL253" s="3"/>
      <c r="VZM253" s="3"/>
      <c r="VZN253" s="3"/>
      <c r="VZO253" s="3"/>
      <c r="VZP253" s="3"/>
      <c r="VZQ253" s="3"/>
      <c r="VZR253" s="3"/>
      <c r="VZS253" s="3"/>
      <c r="VZT253" s="3"/>
      <c r="VZU253" s="3"/>
      <c r="VZV253" s="3"/>
      <c r="VZW253" s="3"/>
      <c r="VZX253" s="3"/>
      <c r="VZY253" s="3"/>
      <c r="VZZ253" s="3"/>
      <c r="WAA253" s="3"/>
      <c r="WAB253" s="3"/>
      <c r="WAC253" s="3"/>
      <c r="WAD253" s="3"/>
      <c r="WAE253" s="3"/>
      <c r="WAF253" s="3"/>
      <c r="WAG253" s="3"/>
      <c r="WAH253" s="3"/>
      <c r="WAI253" s="3"/>
      <c r="WAJ253" s="3"/>
      <c r="WAK253" s="3"/>
      <c r="WAL253" s="3"/>
      <c r="WAM253" s="3"/>
      <c r="WAN253" s="3"/>
      <c r="WAO253" s="3"/>
      <c r="WAP253" s="3"/>
      <c r="WAQ253" s="3"/>
      <c r="WAR253" s="3"/>
      <c r="WAS253" s="3"/>
      <c r="WAT253" s="3"/>
      <c r="WAU253" s="3"/>
      <c r="WAV253" s="3"/>
      <c r="WAW253" s="3"/>
      <c r="WAX253" s="3"/>
      <c r="WAY253" s="3"/>
      <c r="WAZ253" s="3"/>
      <c r="WBA253" s="3"/>
      <c r="WBB253" s="3"/>
      <c r="WBC253" s="3"/>
      <c r="WBD253" s="3"/>
      <c r="WBE253" s="3"/>
      <c r="WBF253" s="3"/>
      <c r="WBG253" s="3"/>
      <c r="WBH253" s="3"/>
      <c r="WBI253" s="3"/>
      <c r="WBJ253" s="3"/>
      <c r="WBK253" s="3"/>
      <c r="WBL253" s="3"/>
      <c r="WBM253" s="3"/>
      <c r="WBN253" s="3"/>
      <c r="WBO253" s="3"/>
      <c r="WBP253" s="3"/>
      <c r="WBQ253" s="3"/>
      <c r="WBR253" s="3"/>
      <c r="WBS253" s="3"/>
      <c r="WBT253" s="3"/>
      <c r="WBU253" s="3"/>
      <c r="WBV253" s="3"/>
      <c r="WBW253" s="3"/>
      <c r="WBX253" s="3"/>
      <c r="WBY253" s="3"/>
      <c r="WBZ253" s="3"/>
      <c r="WCA253" s="3"/>
      <c r="WCB253" s="3"/>
      <c r="WCC253" s="3"/>
      <c r="WCD253" s="3"/>
      <c r="WCE253" s="3"/>
      <c r="WCF253" s="3"/>
      <c r="WCG253" s="3"/>
      <c r="WCH253" s="3"/>
      <c r="WCI253" s="3"/>
      <c r="WCJ253" s="3"/>
      <c r="WCK253" s="3"/>
      <c r="WCL253" s="3"/>
      <c r="WCM253" s="3"/>
      <c r="WCN253" s="3"/>
      <c r="WCO253" s="3"/>
      <c r="WCP253" s="3"/>
      <c r="WCQ253" s="3"/>
      <c r="WCR253" s="3"/>
      <c r="WCS253" s="3"/>
      <c r="WCT253" s="3"/>
      <c r="WCU253" s="3"/>
      <c r="WCV253" s="3"/>
      <c r="WCW253" s="3"/>
      <c r="WCX253" s="3"/>
      <c r="WCY253" s="3"/>
      <c r="WCZ253" s="3"/>
      <c r="WDA253" s="3"/>
      <c r="WDB253" s="3"/>
      <c r="WDC253" s="3"/>
      <c r="WDD253" s="3"/>
      <c r="WDE253" s="3"/>
      <c r="WDF253" s="3"/>
      <c r="WDG253" s="3"/>
      <c r="WDH253" s="3"/>
      <c r="WDI253" s="3"/>
      <c r="WDJ253" s="3"/>
      <c r="WDK253" s="3"/>
      <c r="WDL253" s="3"/>
      <c r="WDM253" s="3"/>
      <c r="WDN253" s="3"/>
      <c r="WDO253" s="3"/>
      <c r="WDP253" s="3"/>
      <c r="WDQ253" s="3"/>
      <c r="WDR253" s="3"/>
      <c r="WDS253" s="3"/>
      <c r="WDT253" s="3"/>
      <c r="WDU253" s="3"/>
      <c r="WDV253" s="3"/>
      <c r="WDW253" s="3"/>
      <c r="WDX253" s="3"/>
      <c r="WDY253" s="3"/>
      <c r="WDZ253" s="3"/>
      <c r="WEA253" s="3"/>
      <c r="WEB253" s="3"/>
      <c r="WEC253" s="3"/>
      <c r="WED253" s="3"/>
      <c r="WEE253" s="3"/>
      <c r="WEF253" s="3"/>
      <c r="WEG253" s="3"/>
      <c r="WEH253" s="3"/>
      <c r="WEI253" s="3"/>
      <c r="WEJ253" s="3"/>
      <c r="WEK253" s="3"/>
      <c r="WEL253" s="3"/>
      <c r="WEM253" s="3"/>
      <c r="WEN253" s="3"/>
      <c r="WEO253" s="3"/>
      <c r="WEP253" s="3"/>
      <c r="WEQ253" s="3"/>
      <c r="WER253" s="3"/>
      <c r="WES253" s="3"/>
      <c r="WET253" s="3"/>
      <c r="WEU253" s="3"/>
      <c r="WEV253" s="3"/>
      <c r="WEW253" s="3"/>
      <c r="WEX253" s="3"/>
      <c r="WEY253" s="3"/>
      <c r="WEZ253" s="3"/>
      <c r="WFA253" s="3"/>
      <c r="WFB253" s="3"/>
      <c r="WFC253" s="3"/>
      <c r="WFD253" s="3"/>
      <c r="WFE253" s="3"/>
      <c r="WFF253" s="3"/>
      <c r="WFG253" s="3"/>
      <c r="WFH253" s="3"/>
      <c r="WFI253" s="3"/>
      <c r="WFJ253" s="3"/>
      <c r="WFK253" s="3"/>
      <c r="WFL253" s="3"/>
      <c r="WFM253" s="3"/>
      <c r="WFN253" s="3"/>
      <c r="WFO253" s="3"/>
      <c r="WFP253" s="3"/>
      <c r="WFQ253" s="3"/>
      <c r="WFR253" s="3"/>
      <c r="WFS253" s="3"/>
      <c r="WFT253" s="3"/>
      <c r="WFU253" s="3"/>
      <c r="WFV253" s="3"/>
      <c r="WFW253" s="3"/>
      <c r="WFX253" s="3"/>
      <c r="WFY253" s="3"/>
      <c r="WFZ253" s="3"/>
      <c r="WGA253" s="3"/>
      <c r="WGB253" s="3"/>
      <c r="WGC253" s="3"/>
      <c r="WGD253" s="3"/>
      <c r="WGE253" s="3"/>
      <c r="WGF253" s="3"/>
      <c r="WGG253" s="3"/>
      <c r="WGH253" s="3"/>
      <c r="WGI253" s="3"/>
      <c r="WGJ253" s="3"/>
      <c r="WGK253" s="3"/>
      <c r="WGL253" s="3"/>
      <c r="WGM253" s="3"/>
      <c r="WGN253" s="3"/>
      <c r="WGO253" s="3"/>
      <c r="WGP253" s="3"/>
      <c r="WGQ253" s="3"/>
      <c r="WGR253" s="3"/>
      <c r="WGS253" s="3"/>
      <c r="WGT253" s="3"/>
      <c r="WGU253" s="3"/>
      <c r="WGV253" s="3"/>
      <c r="WGW253" s="3"/>
      <c r="WGX253" s="3"/>
      <c r="WGY253" s="3"/>
      <c r="WGZ253" s="3"/>
      <c r="WHA253" s="3"/>
      <c r="WHB253" s="3"/>
      <c r="WHC253" s="3"/>
      <c r="WHD253" s="3"/>
      <c r="WHE253" s="3"/>
      <c r="WHF253" s="3"/>
      <c r="WHG253" s="3"/>
      <c r="WHH253" s="3"/>
      <c r="WHI253" s="3"/>
      <c r="WHJ253" s="3"/>
      <c r="WHK253" s="3"/>
      <c r="WHL253" s="3"/>
      <c r="WHM253" s="3"/>
      <c r="WHN253" s="3"/>
      <c r="WHO253" s="3"/>
      <c r="WHP253" s="3"/>
      <c r="WHQ253" s="3"/>
      <c r="WHR253" s="3"/>
      <c r="WHS253" s="3"/>
      <c r="WHT253" s="3"/>
      <c r="WHU253" s="3"/>
      <c r="WHV253" s="3"/>
      <c r="WHW253" s="3"/>
      <c r="WHX253" s="3"/>
      <c r="WHY253" s="3"/>
      <c r="WHZ253" s="3"/>
      <c r="WIA253" s="3"/>
      <c r="WIB253" s="3"/>
      <c r="WIC253" s="3"/>
      <c r="WID253" s="3"/>
      <c r="WIE253" s="3"/>
      <c r="WIF253" s="3"/>
      <c r="WIG253" s="3"/>
      <c r="WIH253" s="3"/>
      <c r="WII253" s="3"/>
      <c r="WIJ253" s="3"/>
      <c r="WIK253" s="3"/>
      <c r="WIL253" s="3"/>
      <c r="WIM253" s="3"/>
      <c r="WIN253" s="3"/>
      <c r="WIO253" s="3"/>
      <c r="WIP253" s="3"/>
      <c r="WIQ253" s="3"/>
      <c r="WIR253" s="3"/>
      <c r="WIS253" s="3"/>
      <c r="WIT253" s="3"/>
      <c r="WIU253" s="3"/>
      <c r="WIV253" s="3"/>
      <c r="WIW253" s="3"/>
      <c r="WIX253" s="3"/>
      <c r="WIY253" s="3"/>
      <c r="WIZ253" s="3"/>
      <c r="WJA253" s="3"/>
      <c r="WJB253" s="3"/>
      <c r="WJC253" s="3"/>
      <c r="WJD253" s="3"/>
      <c r="WJE253" s="3"/>
      <c r="WJF253" s="3"/>
      <c r="WJG253" s="3"/>
      <c r="WJH253" s="3"/>
      <c r="WJI253" s="3"/>
      <c r="WJJ253" s="3"/>
      <c r="WJK253" s="3"/>
      <c r="WJL253" s="3"/>
      <c r="WJM253" s="3"/>
      <c r="WJN253" s="3"/>
      <c r="WJO253" s="3"/>
      <c r="WJP253" s="3"/>
      <c r="WJQ253" s="3"/>
      <c r="WJR253" s="3"/>
      <c r="WJS253" s="3"/>
      <c r="WJT253" s="3"/>
      <c r="WJU253" s="3"/>
      <c r="WJV253" s="3"/>
      <c r="WJW253" s="3"/>
      <c r="WJX253" s="3"/>
      <c r="WJY253" s="3"/>
      <c r="WJZ253" s="3"/>
      <c r="WKA253" s="3"/>
      <c r="WKB253" s="3"/>
      <c r="WKC253" s="3"/>
      <c r="WKD253" s="3"/>
      <c r="WKE253" s="3"/>
      <c r="WKF253" s="3"/>
      <c r="WKG253" s="3"/>
      <c r="WKH253" s="3"/>
      <c r="WKI253" s="3"/>
      <c r="WKJ253" s="3"/>
      <c r="WKK253" s="3"/>
      <c r="WKL253" s="3"/>
      <c r="WKM253" s="3"/>
      <c r="WKN253" s="3"/>
      <c r="WKO253" s="3"/>
      <c r="WKP253" s="3"/>
      <c r="WKQ253" s="3"/>
      <c r="WKR253" s="3"/>
      <c r="WKS253" s="3"/>
      <c r="WKT253" s="3"/>
      <c r="WKU253" s="3"/>
      <c r="WKV253" s="3"/>
      <c r="WKW253" s="3"/>
      <c r="WKX253" s="3"/>
      <c r="WKY253" s="3"/>
      <c r="WKZ253" s="3"/>
      <c r="WLA253" s="3"/>
      <c r="WLB253" s="3"/>
      <c r="WLC253" s="3"/>
      <c r="WLD253" s="3"/>
      <c r="WLE253" s="3"/>
      <c r="WLF253" s="3"/>
      <c r="WLG253" s="3"/>
      <c r="WLH253" s="3"/>
      <c r="WLI253" s="3"/>
      <c r="WLJ253" s="3"/>
      <c r="WLK253" s="3"/>
      <c r="WLL253" s="3"/>
      <c r="WLM253" s="3"/>
      <c r="WLN253" s="3"/>
      <c r="WLO253" s="3"/>
      <c r="WLP253" s="3"/>
      <c r="WLQ253" s="3"/>
      <c r="WLR253" s="3"/>
      <c r="WLS253" s="3"/>
      <c r="WLT253" s="3"/>
      <c r="WLU253" s="3"/>
      <c r="WLV253" s="3"/>
      <c r="WLW253" s="3"/>
      <c r="WLX253" s="3"/>
      <c r="WLY253" s="3"/>
      <c r="WLZ253" s="3"/>
      <c r="WMA253" s="3"/>
      <c r="WMB253" s="3"/>
      <c r="WMC253" s="3"/>
      <c r="WMD253" s="3"/>
      <c r="WME253" s="3"/>
      <c r="WMF253" s="3"/>
      <c r="WMG253" s="3"/>
      <c r="WMH253" s="3"/>
      <c r="WMI253" s="3"/>
      <c r="WMJ253" s="3"/>
      <c r="WMK253" s="3"/>
      <c r="WML253" s="3"/>
      <c r="WMM253" s="3"/>
      <c r="WMN253" s="3"/>
      <c r="WMO253" s="3"/>
      <c r="WMP253" s="3"/>
      <c r="WMQ253" s="3"/>
      <c r="WMR253" s="3"/>
      <c r="WMS253" s="3"/>
      <c r="WMT253" s="3"/>
      <c r="WMU253" s="3"/>
      <c r="WMV253" s="3"/>
      <c r="WMW253" s="3"/>
      <c r="WMX253" s="3"/>
      <c r="WMY253" s="3"/>
      <c r="WMZ253" s="3"/>
      <c r="WNA253" s="3"/>
      <c r="WNB253" s="3"/>
      <c r="WNC253" s="3"/>
      <c r="WND253" s="3"/>
      <c r="WNE253" s="3"/>
      <c r="WNF253" s="3"/>
      <c r="WNG253" s="3"/>
      <c r="WNH253" s="3"/>
      <c r="WNI253" s="3"/>
      <c r="WNJ253" s="3"/>
      <c r="WNK253" s="3"/>
      <c r="WNL253" s="3"/>
      <c r="WNM253" s="3"/>
      <c r="WNN253" s="3"/>
      <c r="WNO253" s="3"/>
      <c r="WNP253" s="3"/>
      <c r="WNQ253" s="3"/>
      <c r="WNR253" s="3"/>
      <c r="WNS253" s="3"/>
      <c r="WNT253" s="3"/>
      <c r="WNU253" s="3"/>
      <c r="WNV253" s="3"/>
      <c r="WNW253" s="3"/>
      <c r="WNX253" s="3"/>
      <c r="WNY253" s="3"/>
      <c r="WNZ253" s="3"/>
      <c r="WOA253" s="3"/>
      <c r="WOB253" s="3"/>
      <c r="WOC253" s="3"/>
      <c r="WOD253" s="3"/>
      <c r="WOE253" s="3"/>
      <c r="WOF253" s="3"/>
      <c r="WOG253" s="3"/>
      <c r="WOH253" s="3"/>
      <c r="WOI253" s="3"/>
      <c r="WOJ253" s="3"/>
      <c r="WOK253" s="3"/>
      <c r="WOL253" s="3"/>
      <c r="WOM253" s="3"/>
      <c r="WON253" s="3"/>
      <c r="WOO253" s="3"/>
      <c r="WOP253" s="3"/>
      <c r="WOQ253" s="3"/>
      <c r="WOR253" s="3"/>
      <c r="WOS253" s="3"/>
      <c r="WOT253" s="3"/>
      <c r="WOU253" s="3"/>
      <c r="WOV253" s="3"/>
      <c r="WOW253" s="3"/>
      <c r="WOX253" s="3"/>
      <c r="WOY253" s="3"/>
      <c r="WOZ253" s="3"/>
      <c r="WPA253" s="3"/>
      <c r="WPB253" s="3"/>
      <c r="WPC253" s="3"/>
      <c r="WPD253" s="3"/>
      <c r="WPE253" s="3"/>
      <c r="WPF253" s="3"/>
      <c r="WPG253" s="3"/>
      <c r="WPH253" s="3"/>
      <c r="WPI253" s="3"/>
      <c r="WPJ253" s="3"/>
      <c r="WPK253" s="3"/>
      <c r="WPL253" s="3"/>
      <c r="WPM253" s="3"/>
      <c r="WPN253" s="3"/>
      <c r="WPO253" s="3"/>
      <c r="WPP253" s="3"/>
      <c r="WPQ253" s="3"/>
      <c r="WPR253" s="3"/>
      <c r="WPS253" s="3"/>
      <c r="WPT253" s="3"/>
      <c r="WPU253" s="3"/>
      <c r="WPV253" s="3"/>
      <c r="WPW253" s="3"/>
      <c r="WPX253" s="3"/>
      <c r="WPY253" s="3"/>
      <c r="WPZ253" s="3"/>
      <c r="WQA253" s="3"/>
      <c r="WQB253" s="3"/>
      <c r="WQC253" s="3"/>
      <c r="WQD253" s="3"/>
      <c r="WQE253" s="3"/>
      <c r="WQF253" s="3"/>
      <c r="WQG253" s="3"/>
      <c r="WQH253" s="3"/>
      <c r="WQI253" s="3"/>
      <c r="WQJ253" s="3"/>
      <c r="WQK253" s="3"/>
      <c r="WQL253" s="3"/>
      <c r="WQM253" s="3"/>
      <c r="WQN253" s="3"/>
      <c r="WQO253" s="3"/>
      <c r="WQP253" s="3"/>
      <c r="WQQ253" s="3"/>
      <c r="WQR253" s="3"/>
      <c r="WQS253" s="3"/>
      <c r="WQT253" s="3"/>
      <c r="WQU253" s="3"/>
      <c r="WQV253" s="3"/>
      <c r="WQW253" s="3"/>
      <c r="WQX253" s="3"/>
      <c r="WQY253" s="3"/>
      <c r="WQZ253" s="3"/>
      <c r="WRA253" s="3"/>
      <c r="WRB253" s="3"/>
      <c r="WRC253" s="3"/>
      <c r="WRD253" s="3"/>
      <c r="WRE253" s="3"/>
      <c r="WRF253" s="3"/>
      <c r="WRG253" s="3"/>
      <c r="WRH253" s="3"/>
      <c r="WRI253" s="3"/>
      <c r="WRJ253" s="3"/>
      <c r="WRK253" s="3"/>
      <c r="WRL253" s="3"/>
      <c r="WRM253" s="3"/>
      <c r="WRN253" s="3"/>
      <c r="WRO253" s="3"/>
      <c r="WRP253" s="3"/>
      <c r="WRQ253" s="3"/>
      <c r="WRR253" s="3"/>
      <c r="WRS253" s="3"/>
      <c r="WRT253" s="3"/>
      <c r="WRU253" s="3"/>
      <c r="WRV253" s="3"/>
      <c r="WRW253" s="3"/>
      <c r="WRX253" s="3"/>
      <c r="WRY253" s="3"/>
      <c r="WRZ253" s="3"/>
      <c r="WSA253" s="3"/>
      <c r="WSB253" s="3"/>
      <c r="WSC253" s="3"/>
      <c r="WSD253" s="3"/>
      <c r="WSE253" s="3"/>
      <c r="WSF253" s="3"/>
      <c r="WSG253" s="3"/>
      <c r="WSH253" s="3"/>
      <c r="WSI253" s="3"/>
      <c r="WSJ253" s="3"/>
      <c r="WSK253" s="3"/>
      <c r="WSL253" s="3"/>
      <c r="WSM253" s="3"/>
      <c r="WSN253" s="3"/>
      <c r="WSO253" s="3"/>
      <c r="WSP253" s="3"/>
      <c r="WSQ253" s="3"/>
      <c r="WSR253" s="3"/>
      <c r="WSS253" s="3"/>
      <c r="WST253" s="3"/>
      <c r="WSU253" s="3"/>
      <c r="WSV253" s="3"/>
      <c r="WSW253" s="3"/>
      <c r="WSX253" s="3"/>
      <c r="WSY253" s="3"/>
      <c r="WSZ253" s="3"/>
      <c r="WTA253" s="3"/>
      <c r="WTB253" s="3"/>
      <c r="WTC253" s="3"/>
      <c r="WTD253" s="3"/>
      <c r="WTE253" s="3"/>
      <c r="WTF253" s="3"/>
      <c r="WTG253" s="3"/>
      <c r="WTH253" s="3"/>
      <c r="WTI253" s="3"/>
      <c r="WTJ253" s="3"/>
      <c r="WTK253" s="3"/>
      <c r="WTL253" s="3"/>
      <c r="WTM253" s="3"/>
      <c r="WTN253" s="3"/>
      <c r="WTO253" s="3"/>
      <c r="WTP253" s="3"/>
      <c r="WTQ253" s="3"/>
      <c r="WTR253" s="3"/>
      <c r="WTS253" s="3"/>
      <c r="WTT253" s="3"/>
      <c r="WTU253" s="3"/>
      <c r="WTV253" s="3"/>
      <c r="WTW253" s="3"/>
      <c r="WTX253" s="3"/>
      <c r="WTY253" s="3"/>
      <c r="WTZ253" s="3"/>
      <c r="WUA253" s="3"/>
      <c r="WUB253" s="3"/>
      <c r="WUC253" s="3"/>
      <c r="WUD253" s="3"/>
      <c r="WUE253" s="3"/>
      <c r="WUF253" s="3"/>
      <c r="WUG253" s="3"/>
      <c r="WUH253" s="3"/>
      <c r="WUI253" s="3"/>
      <c r="WUJ253" s="3"/>
      <c r="WUK253" s="3"/>
      <c r="WUL253" s="3"/>
      <c r="WUM253" s="3"/>
      <c r="WUN253" s="3"/>
      <c r="WUO253" s="3"/>
      <c r="WUP253" s="3"/>
      <c r="WUQ253" s="3"/>
      <c r="WUR253" s="3"/>
      <c r="WUS253" s="3"/>
      <c r="WUT253" s="3"/>
      <c r="WUU253" s="3"/>
      <c r="WUV253" s="3"/>
      <c r="WUW253" s="3"/>
      <c r="WUX253" s="3"/>
      <c r="WUY253" s="3"/>
      <c r="WUZ253" s="3"/>
      <c r="WVA253" s="3"/>
      <c r="WVB253" s="3"/>
      <c r="WVC253" s="3"/>
      <c r="WVD253" s="3"/>
      <c r="WVE253" s="3"/>
      <c r="WVF253" s="3"/>
      <c r="WVG253" s="3"/>
      <c r="WVH253" s="3"/>
      <c r="WVI253" s="3"/>
      <c r="WVJ253" s="3"/>
      <c r="WVK253" s="3"/>
      <c r="WVL253" s="3"/>
      <c r="WVM253" s="3"/>
      <c r="WVN253" s="3"/>
      <c r="WVO253" s="3"/>
      <c r="WVP253" s="3"/>
      <c r="WVQ253" s="3"/>
      <c r="WVR253" s="3"/>
      <c r="WVS253" s="3"/>
      <c r="WVT253" s="3"/>
      <c r="WVU253" s="3"/>
      <c r="WVV253" s="3"/>
      <c r="WVW253" s="3"/>
      <c r="WVX253" s="3"/>
      <c r="WVY253" s="3"/>
      <c r="WVZ253" s="3"/>
      <c r="WWA253" s="3"/>
      <c r="WWB253" s="3"/>
      <c r="WWC253" s="3"/>
      <c r="WWD253" s="3"/>
      <c r="WWE253" s="3"/>
      <c r="WWF253" s="3"/>
      <c r="WWG253" s="3"/>
      <c r="WWH253" s="3"/>
      <c r="WWI253" s="3"/>
      <c r="WWJ253" s="3"/>
      <c r="WWK253" s="3"/>
      <c r="WWL253" s="3"/>
      <c r="WWM253" s="3"/>
      <c r="WWN253" s="3"/>
      <c r="WWO253" s="3"/>
      <c r="WWP253" s="3"/>
      <c r="WWQ253" s="3"/>
      <c r="WWR253" s="3"/>
      <c r="WWS253" s="3"/>
      <c r="WWT253" s="3"/>
      <c r="WWU253" s="3"/>
      <c r="WWV253" s="3"/>
      <c r="WWW253" s="3"/>
      <c r="WWX253" s="3"/>
      <c r="WWY253" s="3"/>
      <c r="WWZ253" s="3"/>
      <c r="WXA253" s="3"/>
      <c r="WXB253" s="3"/>
      <c r="WXC253" s="3"/>
      <c r="WXD253" s="3"/>
      <c r="WXE253" s="3"/>
      <c r="WXF253" s="3"/>
      <c r="WXG253" s="3"/>
      <c r="WXH253" s="3"/>
      <c r="WXI253" s="3"/>
      <c r="WXJ253" s="3"/>
      <c r="WXK253" s="3"/>
      <c r="WXL253" s="3"/>
      <c r="WXM253" s="3"/>
      <c r="WXN253" s="3"/>
      <c r="WXO253" s="3"/>
      <c r="WXP253" s="3"/>
      <c r="WXQ253" s="3"/>
      <c r="WXR253" s="3"/>
      <c r="WXS253" s="3"/>
      <c r="WXT253" s="3"/>
      <c r="WXU253" s="3"/>
      <c r="WXV253" s="3"/>
      <c r="WXW253" s="3"/>
      <c r="WXX253" s="3"/>
      <c r="WXY253" s="3"/>
      <c r="WXZ253" s="3"/>
      <c r="WYA253" s="3"/>
      <c r="WYB253" s="3"/>
      <c r="WYC253" s="3"/>
      <c r="WYD253" s="3"/>
      <c r="WYE253" s="3"/>
      <c r="WYF253" s="3"/>
      <c r="WYG253" s="3"/>
      <c r="WYH253" s="3"/>
      <c r="WYI253" s="3"/>
      <c r="WYJ253" s="3"/>
      <c r="WYK253" s="3"/>
      <c r="WYL253" s="3"/>
      <c r="WYM253" s="3"/>
      <c r="WYN253" s="3"/>
      <c r="WYO253" s="3"/>
      <c r="WYP253" s="3"/>
      <c r="WYQ253" s="3"/>
      <c r="WYR253" s="3"/>
      <c r="WYS253" s="3"/>
      <c r="WYT253" s="3"/>
      <c r="WYU253" s="3"/>
      <c r="WYV253" s="3"/>
      <c r="WYW253" s="3"/>
      <c r="WYX253" s="3"/>
      <c r="WYY253" s="3"/>
      <c r="WYZ253" s="3"/>
      <c r="WZA253" s="3"/>
      <c r="WZB253" s="3"/>
      <c r="WZC253" s="3"/>
      <c r="WZD253" s="3"/>
      <c r="WZE253" s="3"/>
      <c r="WZF253" s="3"/>
      <c r="WZG253" s="3"/>
      <c r="WZH253" s="3"/>
      <c r="WZI253" s="3"/>
      <c r="WZJ253" s="3"/>
      <c r="WZK253" s="3"/>
      <c r="WZL253" s="3"/>
      <c r="WZM253" s="3"/>
      <c r="WZN253" s="3"/>
      <c r="WZO253" s="3"/>
      <c r="WZP253" s="3"/>
      <c r="WZQ253" s="3"/>
      <c r="WZR253" s="3"/>
      <c r="WZS253" s="3"/>
      <c r="WZT253" s="3"/>
      <c r="WZU253" s="3"/>
      <c r="WZV253" s="3"/>
      <c r="WZW253" s="3"/>
      <c r="WZX253" s="3"/>
      <c r="WZY253" s="3"/>
      <c r="WZZ253" s="3"/>
      <c r="XAA253" s="3"/>
      <c r="XAB253" s="3"/>
      <c r="XAC253" s="3"/>
      <c r="XAD253" s="3"/>
      <c r="XAE253" s="3"/>
      <c r="XAF253" s="3"/>
      <c r="XAG253" s="3"/>
      <c r="XAH253" s="3"/>
      <c r="XAI253" s="3"/>
      <c r="XAJ253" s="3"/>
      <c r="XAK253" s="3"/>
      <c r="XAL253" s="3"/>
      <c r="XAM253" s="3"/>
      <c r="XAN253" s="3"/>
      <c r="XAO253" s="3"/>
      <c r="XAP253" s="3"/>
      <c r="XAQ253" s="3"/>
      <c r="XAR253" s="3"/>
      <c r="XAS253" s="3"/>
      <c r="XAT253" s="3"/>
      <c r="XAU253" s="3"/>
      <c r="XAV253" s="3"/>
      <c r="XAW253" s="3"/>
      <c r="XAX253" s="3"/>
      <c r="XAY253" s="3"/>
      <c r="XAZ253" s="3"/>
      <c r="XBA253" s="3"/>
      <c r="XBB253" s="3"/>
      <c r="XBC253" s="3"/>
      <c r="XBD253" s="3"/>
      <c r="XBE253" s="3"/>
      <c r="XBF253" s="3"/>
      <c r="XBG253" s="3"/>
      <c r="XBH253" s="3"/>
      <c r="XBI253" s="3"/>
      <c r="XBJ253" s="3"/>
      <c r="XBK253" s="3"/>
      <c r="XBL253" s="3"/>
      <c r="XBM253" s="3"/>
      <c r="XBN253" s="3"/>
      <c r="XBO253" s="3"/>
      <c r="XBP253" s="3"/>
      <c r="XBQ253" s="3"/>
      <c r="XBR253" s="3"/>
      <c r="XBS253" s="3"/>
      <c r="XBT253" s="3"/>
      <c r="XBU253" s="3"/>
      <c r="XBV253" s="3"/>
      <c r="XBW253" s="3"/>
      <c r="XBX253" s="3"/>
      <c r="XBY253" s="3"/>
      <c r="XBZ253" s="3"/>
      <c r="XCA253" s="3"/>
      <c r="XCB253" s="3"/>
      <c r="XCC253" s="3"/>
      <c r="XCD253" s="3"/>
      <c r="XCE253" s="3"/>
      <c r="XCF253" s="3"/>
      <c r="XCG253" s="3"/>
      <c r="XCH253" s="3"/>
      <c r="XCI253" s="3"/>
      <c r="XCJ253" s="3"/>
      <c r="XCK253" s="3"/>
      <c r="XCL253" s="3"/>
      <c r="XCM253" s="3"/>
      <c r="XCN253" s="3"/>
      <c r="XCO253" s="3"/>
      <c r="XCP253" s="3"/>
      <c r="XCQ253" s="3"/>
      <c r="XCR253" s="3"/>
      <c r="XCS253" s="3"/>
      <c r="XCT253" s="3"/>
      <c r="XCU253" s="3"/>
      <c r="XCV253" s="3"/>
      <c r="XCW253" s="3"/>
      <c r="XCX253" s="3"/>
      <c r="XCY253" s="3"/>
      <c r="XCZ253" s="3"/>
      <c r="XDA253" s="3"/>
      <c r="XDB253" s="3"/>
      <c r="XDC253" s="3"/>
      <c r="XDD253" s="3"/>
      <c r="XDE253" s="3"/>
      <c r="XDF253" s="3"/>
      <c r="XDG253" s="3"/>
      <c r="XDH253" s="3"/>
      <c r="XDI253" s="3"/>
      <c r="XDJ253" s="3"/>
    </row>
    <row r="255" spans="1:16338" x14ac:dyDescent="0.25">
      <c r="D255" s="130"/>
    </row>
    <row r="256" spans="1:16338" ht="30" x14ac:dyDescent="0.4">
      <c r="B256" s="22" t="s">
        <v>142</v>
      </c>
    </row>
    <row r="257" spans="2:18" x14ac:dyDescent="0.25">
      <c r="C257" s="15"/>
      <c r="Q257" s="103"/>
      <c r="R257" s="103"/>
    </row>
    <row r="258" spans="2:18" x14ac:dyDescent="0.25">
      <c r="B258" s="15" t="s">
        <v>193</v>
      </c>
      <c r="C258" s="138"/>
      <c r="D258" s="70">
        <f>-K239</f>
        <v>-20.79457128</v>
      </c>
      <c r="Q258" s="54"/>
      <c r="R258" s="139"/>
    </row>
    <row r="259" spans="2:18" x14ac:dyDescent="0.25">
      <c r="B259" s="15" t="s">
        <v>194</v>
      </c>
      <c r="D259" s="70">
        <f>-K203</f>
        <v>0</v>
      </c>
    </row>
    <row r="260" spans="2:18" x14ac:dyDescent="0.25">
      <c r="B260" s="15" t="s">
        <v>195</v>
      </c>
      <c r="C260" s="140"/>
      <c r="D260" s="70">
        <f>-L203</f>
        <v>0</v>
      </c>
      <c r="F260" s="41"/>
      <c r="Q260" s="54"/>
      <c r="R260" s="139"/>
    </row>
    <row r="261" spans="2:18" x14ac:dyDescent="0.25">
      <c r="B261" s="15" t="s">
        <v>196</v>
      </c>
      <c r="C261" s="141"/>
      <c r="D261" s="70">
        <f>-M203</f>
        <v>0</v>
      </c>
      <c r="Q261" s="54"/>
    </row>
    <row r="262" spans="2:18" x14ac:dyDescent="0.25">
      <c r="B262" s="15" t="s">
        <v>197</v>
      </c>
      <c r="C262" s="138"/>
      <c r="D262" s="70">
        <f>-N203</f>
        <v>0</v>
      </c>
      <c r="K262" s="54"/>
      <c r="L262" s="41"/>
    </row>
    <row r="263" spans="2:18" x14ac:dyDescent="0.25">
      <c r="B263" s="15" t="s">
        <v>199</v>
      </c>
      <c r="C263" s="138"/>
      <c r="D263" s="70">
        <f>-O203</f>
        <v>0</v>
      </c>
      <c r="K263" s="54"/>
      <c r="L263" s="41"/>
    </row>
    <row r="264" spans="2:18" x14ac:dyDescent="0.25">
      <c r="B264" s="15" t="s">
        <v>210</v>
      </c>
      <c r="C264" s="138"/>
      <c r="D264" s="70">
        <f>-P203+12*P93-P240</f>
        <v>204.3040923689318</v>
      </c>
      <c r="K264" s="41"/>
      <c r="L264" s="54"/>
    </row>
    <row r="265" spans="2:18" x14ac:dyDescent="0.25">
      <c r="C265" s="142"/>
      <c r="K265" s="41"/>
    </row>
    <row r="266" spans="2:18" x14ac:dyDescent="0.25">
      <c r="B266" s="50" t="s">
        <v>198</v>
      </c>
      <c r="C266" s="138"/>
      <c r="D266" s="151">
        <f>+IRR(D258:D264)</f>
        <v>0.46348356338001429</v>
      </c>
      <c r="K266" s="41"/>
    </row>
    <row r="267" spans="2:18" x14ac:dyDescent="0.25">
      <c r="C267" s="138"/>
    </row>
    <row r="269" spans="2:18" x14ac:dyDescent="0.25">
      <c r="E269" s="103"/>
      <c r="J269" s="41"/>
      <c r="K269" s="41"/>
      <c r="L269" s="41"/>
      <c r="M269" s="41"/>
      <c r="N269" s="41"/>
      <c r="O269" s="41"/>
      <c r="P269" s="41"/>
      <c r="Q269" s="54"/>
    </row>
    <row r="271" spans="2:18" x14ac:dyDescent="0.25">
      <c r="I271" s="103"/>
      <c r="J271" s="103"/>
      <c r="K271" s="103"/>
      <c r="L271" s="103"/>
      <c r="M271" s="103"/>
    </row>
    <row r="274" spans="2:6" ht="30" x14ac:dyDescent="0.4">
      <c r="B274" s="22"/>
      <c r="C274" s="22"/>
      <c r="D274" s="22"/>
      <c r="E274" s="22"/>
      <c r="F274" s="22"/>
    </row>
  </sheetData>
  <pageMargins left="0.7" right="0.7" top="0.75" bottom="0.75" header="0.3" footer="0.3"/>
  <pageSetup paperSize="9"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5234A0-B49C-44A5-9A1A-D37B5C32CF93}">
  <dimension ref="B14:V112"/>
  <sheetViews>
    <sheetView zoomScale="70" zoomScaleNormal="70" workbookViewId="0">
      <selection activeCell="J23" sqref="J23"/>
    </sheetView>
  </sheetViews>
  <sheetFormatPr defaultColWidth="10.7109375" defaultRowHeight="15" x14ac:dyDescent="0.25"/>
  <cols>
    <col min="1" max="1" width="10.7109375" style="1"/>
    <col min="2" max="2" width="49.7109375" style="4" customWidth="1"/>
    <col min="3" max="9" width="20.7109375" style="1" customWidth="1"/>
    <col min="10" max="10" width="8.7109375" style="1" customWidth="1"/>
    <col min="11" max="16384" width="10.7109375" style="1"/>
  </cols>
  <sheetData>
    <row r="14" spans="2:2" s="3" customFormat="1" x14ac:dyDescent="0.25">
      <c r="B14" s="98"/>
    </row>
    <row r="17" spans="2:7" ht="30" x14ac:dyDescent="0.4">
      <c r="B17" s="99" t="s">
        <v>144</v>
      </c>
    </row>
    <row r="19" spans="2:7" ht="22.5" x14ac:dyDescent="0.3">
      <c r="B19" s="100" t="s">
        <v>65</v>
      </c>
      <c r="D19" s="128"/>
    </row>
    <row r="20" spans="2:7" ht="30" x14ac:dyDescent="0.4">
      <c r="B20" s="99"/>
      <c r="C20" s="101">
        <v>2024</v>
      </c>
      <c r="D20" s="101">
        <v>2024</v>
      </c>
      <c r="E20" s="101">
        <v>2024</v>
      </c>
      <c r="F20" s="101">
        <v>2024</v>
      </c>
      <c r="G20" s="101">
        <v>2024</v>
      </c>
    </row>
    <row r="21" spans="2:7" x14ac:dyDescent="0.25">
      <c r="C21" s="5" t="s">
        <v>204</v>
      </c>
      <c r="D21" s="5" t="s">
        <v>209</v>
      </c>
      <c r="E21" s="5" t="s">
        <v>216</v>
      </c>
      <c r="F21" s="5" t="s">
        <v>215</v>
      </c>
      <c r="G21" s="5" t="s">
        <v>211</v>
      </c>
    </row>
    <row r="22" spans="2:7" x14ac:dyDescent="0.25">
      <c r="B22" s="102" t="s">
        <v>66</v>
      </c>
      <c r="C22" s="137">
        <v>40.090000000000003</v>
      </c>
      <c r="D22" s="156">
        <f>78.55/100</f>
        <v>0.78549999999999998</v>
      </c>
      <c r="E22" s="156">
        <v>3.3919999999999999</v>
      </c>
      <c r="F22" s="159">
        <v>68.03</v>
      </c>
      <c r="G22" s="156">
        <v>3.25</v>
      </c>
    </row>
    <row r="23" spans="2:7" x14ac:dyDescent="0.25">
      <c r="B23" s="102" t="s">
        <v>67</v>
      </c>
      <c r="C23" s="137">
        <v>34.22</v>
      </c>
      <c r="D23" s="156">
        <v>0.58750000000000002</v>
      </c>
      <c r="E23" s="156">
        <v>2.3439999999999999</v>
      </c>
      <c r="F23" s="159">
        <v>65.569999999999993</v>
      </c>
      <c r="G23" s="156">
        <v>1.4650000000000001</v>
      </c>
    </row>
    <row r="24" spans="2:7" x14ac:dyDescent="0.25">
      <c r="B24" s="102" t="s">
        <v>53</v>
      </c>
      <c r="C24" s="129">
        <v>176.1</v>
      </c>
      <c r="D24" s="129">
        <v>1586.6</v>
      </c>
      <c r="E24" s="129">
        <v>314.03800000000001</v>
      </c>
      <c r="F24" s="129">
        <v>51.037999999999997</v>
      </c>
      <c r="G24" s="129">
        <v>65.754146000000006</v>
      </c>
    </row>
    <row r="25" spans="2:7" x14ac:dyDescent="0.25">
      <c r="B25" s="102" t="s">
        <v>68</v>
      </c>
      <c r="C25" s="137">
        <f>+C22*C24</f>
        <v>7059.8490000000002</v>
      </c>
      <c r="D25" s="156">
        <f>+D22*D24</f>
        <v>1246.2742999999998</v>
      </c>
      <c r="E25" s="156">
        <f t="shared" ref="E25:G25" si="0">+E22*E24</f>
        <v>1065.2168959999999</v>
      </c>
      <c r="F25" s="159">
        <f t="shared" si="0"/>
        <v>3472.1151399999999</v>
      </c>
      <c r="G25" s="156">
        <f t="shared" si="0"/>
        <v>213.70097450000003</v>
      </c>
    </row>
    <row r="26" spans="2:7" x14ac:dyDescent="0.25">
      <c r="B26" s="102" t="s">
        <v>32</v>
      </c>
      <c r="C26" s="137">
        <v>923</v>
      </c>
      <c r="D26" s="156">
        <v>122.5</v>
      </c>
      <c r="E26" s="156">
        <f>-95.348+33.418+103.372</f>
        <v>41.442</v>
      </c>
      <c r="F26" s="159">
        <f>143.507+396.946+36.073-941.005</f>
        <v>-364.47900000000004</v>
      </c>
      <c r="G26" s="156">
        <v>19.899999999999999</v>
      </c>
    </row>
    <row r="27" spans="2:7" x14ac:dyDescent="0.25">
      <c r="B27" s="102" t="s">
        <v>69</v>
      </c>
      <c r="C27" s="137">
        <v>3</v>
      </c>
      <c r="D27" s="156">
        <v>0</v>
      </c>
      <c r="E27" s="156">
        <v>0</v>
      </c>
      <c r="F27" s="159">
        <v>0</v>
      </c>
      <c r="G27" s="156">
        <v>0</v>
      </c>
    </row>
    <row r="28" spans="2:7" x14ac:dyDescent="0.25">
      <c r="B28" s="102" t="s">
        <v>70</v>
      </c>
      <c r="C28" s="137">
        <v>1</v>
      </c>
      <c r="D28" s="156">
        <v>0</v>
      </c>
      <c r="E28" s="156">
        <v>0</v>
      </c>
      <c r="F28" s="159">
        <v>4.2670000000000003</v>
      </c>
      <c r="G28" s="156">
        <v>0</v>
      </c>
    </row>
    <row r="29" spans="2:7" x14ac:dyDescent="0.25">
      <c r="B29" s="102" t="s">
        <v>71</v>
      </c>
      <c r="C29" s="137">
        <f>+C25+C26-C27+C28</f>
        <v>7980.8490000000002</v>
      </c>
      <c r="D29" s="156">
        <f>+D25+D26-D27+D28</f>
        <v>1368.7742999999998</v>
      </c>
      <c r="E29" s="156">
        <f t="shared" ref="E29:G29" si="1">+E25+E26-E27+E28</f>
        <v>1106.6588959999999</v>
      </c>
      <c r="F29" s="159">
        <f t="shared" si="1"/>
        <v>3111.9031399999994</v>
      </c>
      <c r="G29" s="156">
        <f t="shared" si="1"/>
        <v>233.60097450000004</v>
      </c>
    </row>
    <row r="30" spans="2:7" x14ac:dyDescent="0.25">
      <c r="B30" s="102" t="s">
        <v>72</v>
      </c>
      <c r="C30" s="137">
        <v>24122</v>
      </c>
      <c r="D30" s="156">
        <v>6949.1</v>
      </c>
      <c r="E30" s="156">
        <v>1738.9369999999999</v>
      </c>
      <c r="F30" s="159">
        <v>2762.6709999999998</v>
      </c>
      <c r="G30" s="156">
        <v>892.1</v>
      </c>
    </row>
    <row r="31" spans="2:7" x14ac:dyDescent="0.25">
      <c r="B31" s="102" t="s">
        <v>73</v>
      </c>
      <c r="C31" s="137">
        <v>405</v>
      </c>
      <c r="D31" s="156">
        <v>25.1</v>
      </c>
      <c r="E31" s="156">
        <v>52.448999999999998</v>
      </c>
      <c r="F31" s="159">
        <v>212.929</v>
      </c>
      <c r="G31" s="156">
        <v>5.2</v>
      </c>
    </row>
    <row r="32" spans="2:7" x14ac:dyDescent="0.25">
      <c r="B32" s="102" t="s">
        <v>74</v>
      </c>
      <c r="C32" s="104">
        <f>+IFERROR(C31/C30,"NA")</f>
        <v>1.6789652599286959E-2</v>
      </c>
      <c r="D32" s="104">
        <f>+IFERROR(D31/D30,"NA")</f>
        <v>3.6119785295937604E-3</v>
      </c>
      <c r="E32" s="104">
        <f t="shared" ref="E32:G32" si="2">+IFERROR(E31/E30,"NA")</f>
        <v>3.0161529716142679E-2</v>
      </c>
      <c r="F32" s="104">
        <f t="shared" si="2"/>
        <v>7.7073600149999769E-2</v>
      </c>
      <c r="G32" s="104">
        <f t="shared" si="2"/>
        <v>5.8289429436161862E-3</v>
      </c>
    </row>
    <row r="33" spans="2:9" x14ac:dyDescent="0.25">
      <c r="B33" s="102" t="s">
        <v>0</v>
      </c>
      <c r="C33" s="137">
        <v>572</v>
      </c>
      <c r="D33" s="156">
        <f>+D31+11.1+46+9.2</f>
        <v>91.4</v>
      </c>
      <c r="E33" s="156">
        <v>119</v>
      </c>
      <c r="F33" s="159">
        <f>+F31+77.966</f>
        <v>290.89499999999998</v>
      </c>
      <c r="G33" s="156">
        <f>+G31+23</f>
        <v>28.2</v>
      </c>
    </row>
    <row r="34" spans="2:9" x14ac:dyDescent="0.25">
      <c r="B34" s="102" t="s">
        <v>75</v>
      </c>
      <c r="C34" s="104">
        <f>+IFERROR(C33/C30,"NA")</f>
        <v>2.3712793300721333E-2</v>
      </c>
      <c r="D34" s="104">
        <f>+IFERROR(D33/D30,"NA")</f>
        <v>1.3152782374696003E-2</v>
      </c>
      <c r="E34" s="104">
        <f t="shared" ref="E34:G34" si="3">+IFERROR(E33/E30,"NA")</f>
        <v>6.8432611417204886E-2</v>
      </c>
      <c r="F34" s="104">
        <f t="shared" si="3"/>
        <v>0.10529483966784318</v>
      </c>
      <c r="G34" s="104">
        <f t="shared" si="3"/>
        <v>3.1610805963457007E-2</v>
      </c>
    </row>
    <row r="35" spans="2:9" x14ac:dyDescent="0.25">
      <c r="B35" s="102" t="s">
        <v>76</v>
      </c>
      <c r="C35" s="137">
        <v>123</v>
      </c>
      <c r="D35" s="156">
        <v>-4.9000000000000004</v>
      </c>
      <c r="E35" s="156">
        <v>28.443000000000001</v>
      </c>
      <c r="F35" s="159">
        <v>169.154</v>
      </c>
      <c r="G35" s="156">
        <v>-6</v>
      </c>
    </row>
    <row r="36" spans="2:9" x14ac:dyDescent="0.25">
      <c r="B36" s="102" t="s">
        <v>77</v>
      </c>
      <c r="C36" s="137">
        <v>649</v>
      </c>
      <c r="D36" s="156">
        <v>95.8</v>
      </c>
      <c r="E36" s="156">
        <v>125.655</v>
      </c>
      <c r="F36" s="159">
        <v>283.96100000000001</v>
      </c>
      <c r="G36" s="156">
        <v>19.8</v>
      </c>
    </row>
    <row r="37" spans="2:9" x14ac:dyDescent="0.25">
      <c r="B37" s="102" t="s">
        <v>78</v>
      </c>
      <c r="C37" s="137">
        <v>84</v>
      </c>
      <c r="D37" s="156">
        <f>7.6+15.8</f>
        <v>23.4</v>
      </c>
      <c r="E37" s="156">
        <f>15.662+2.607</f>
        <v>18.269000000000002</v>
      </c>
      <c r="F37" s="159">
        <v>55.146999999999998</v>
      </c>
      <c r="G37" s="156">
        <v>10.1</v>
      </c>
    </row>
    <row r="38" spans="2:9" x14ac:dyDescent="0.25">
      <c r="B38" s="102"/>
    </row>
    <row r="39" spans="2:9" x14ac:dyDescent="0.25">
      <c r="B39" s="102" t="s">
        <v>79</v>
      </c>
      <c r="C39" s="155">
        <f>+IFERROR(C25/C35,"NA")</f>
        <v>57.397146341463419</v>
      </c>
      <c r="D39" s="155">
        <f>+IFERROR(D25/D35,"NA")</f>
        <v>-254.34169387755097</v>
      </c>
      <c r="E39" s="155">
        <f t="shared" ref="E39:G39" si="4">+IFERROR(E25/E35,"NA")</f>
        <v>37.450933305206902</v>
      </c>
      <c r="F39" s="155">
        <f t="shared" si="4"/>
        <v>20.526355510363338</v>
      </c>
      <c r="G39" s="155">
        <f t="shared" si="4"/>
        <v>-35.616829083333336</v>
      </c>
    </row>
    <row r="40" spans="2:9" x14ac:dyDescent="0.25">
      <c r="B40" s="102" t="s">
        <v>80</v>
      </c>
      <c r="C40" s="155">
        <f>IFERROR(C29/C31,"NA")</f>
        <v>19.7058</v>
      </c>
      <c r="D40" s="155">
        <f>IFERROR(D29/D31,"NA")</f>
        <v>54.532840637450185</v>
      </c>
      <c r="E40" s="155">
        <f t="shared" ref="E40:G40" si="5">IFERROR(E29/E31,"NA")</f>
        <v>21.09971393162882</v>
      </c>
      <c r="F40" s="155">
        <f t="shared" si="5"/>
        <v>14.614745478539792</v>
      </c>
      <c r="G40" s="155">
        <f t="shared" si="5"/>
        <v>44.923264326923082</v>
      </c>
    </row>
    <row r="41" spans="2:9" x14ac:dyDescent="0.25">
      <c r="B41" s="102" t="s">
        <v>34</v>
      </c>
      <c r="C41" s="155">
        <f>IFERROR(C29/C33,"NA")</f>
        <v>13.952533216783218</v>
      </c>
      <c r="D41" s="155">
        <f>IFERROR(D29/D33,"NA")</f>
        <v>14.975648796498904</v>
      </c>
      <c r="E41" s="155">
        <f t="shared" ref="E41:G41" si="6">IFERROR(E29/E33,"NA")</f>
        <v>9.2996545882352937</v>
      </c>
      <c r="F41" s="155">
        <f t="shared" si="6"/>
        <v>10.697685212877497</v>
      </c>
      <c r="G41" s="155">
        <f t="shared" si="6"/>
        <v>8.2837225000000014</v>
      </c>
    </row>
    <row r="42" spans="2:9" x14ac:dyDescent="0.25">
      <c r="B42" s="102" t="s">
        <v>83</v>
      </c>
      <c r="C42" s="155">
        <f>+IFERROR(C26/C33,"NA")</f>
        <v>1.6136363636363635</v>
      </c>
      <c r="D42" s="155">
        <f>+IFERROR(D26/D33,"NA")</f>
        <v>1.3402625820568927</v>
      </c>
      <c r="E42" s="155">
        <f t="shared" ref="E42:G42" si="7">+IFERROR(E26/E33,"NA")</f>
        <v>0.34825210084033614</v>
      </c>
      <c r="F42" s="155">
        <f t="shared" si="7"/>
        <v>-1.2529572526169239</v>
      </c>
      <c r="G42" s="155">
        <f t="shared" si="7"/>
        <v>0.70567375886524819</v>
      </c>
    </row>
    <row r="44" spans="2:9" s="3" customFormat="1" x14ac:dyDescent="0.25">
      <c r="B44" s="98"/>
    </row>
    <row r="46" spans="2:9" ht="30" x14ac:dyDescent="0.4">
      <c r="B46" s="99" t="s">
        <v>208</v>
      </c>
    </row>
    <row r="48" spans="2:9" x14ac:dyDescent="0.25">
      <c r="C48" s="5">
        <v>2018</v>
      </c>
      <c r="D48" s="5">
        <v>2019</v>
      </c>
      <c r="E48" s="5">
        <v>2020</v>
      </c>
      <c r="F48" s="5">
        <v>2021</v>
      </c>
      <c r="G48" s="5">
        <v>2022</v>
      </c>
      <c r="H48" s="5">
        <v>2023</v>
      </c>
      <c r="I48" s="5">
        <v>2024</v>
      </c>
    </row>
    <row r="49" spans="2:17" x14ac:dyDescent="0.25">
      <c r="B49" s="102" t="s">
        <v>81</v>
      </c>
      <c r="C49" s="136">
        <v>38.229999999999997</v>
      </c>
      <c r="D49" s="136">
        <v>54.48</v>
      </c>
      <c r="E49" s="136">
        <v>53.24</v>
      </c>
      <c r="F49" s="136">
        <v>60.04</v>
      </c>
      <c r="G49" s="136">
        <v>56.96</v>
      </c>
      <c r="H49" s="136">
        <v>56.72</v>
      </c>
      <c r="I49" s="136">
        <v>40.090000000000003</v>
      </c>
    </row>
    <row r="50" spans="2:17" x14ac:dyDescent="0.25">
      <c r="B50" s="102" t="s">
        <v>53</v>
      </c>
      <c r="C50" s="105">
        <v>183.1</v>
      </c>
      <c r="D50" s="105">
        <v>183.2</v>
      </c>
      <c r="E50" s="105">
        <v>183.2</v>
      </c>
      <c r="F50" s="105">
        <v>183.8</v>
      </c>
      <c r="G50" s="105">
        <v>182.8</v>
      </c>
      <c r="H50" s="105">
        <v>178.4</v>
      </c>
      <c r="I50" s="105">
        <v>176.1</v>
      </c>
    </row>
    <row r="51" spans="2:17" x14ac:dyDescent="0.25">
      <c r="B51" s="102" t="s">
        <v>31</v>
      </c>
      <c r="C51" s="136">
        <f t="shared" ref="C51:I51" si="8">+C49*C50</f>
        <v>6999.9129999999996</v>
      </c>
      <c r="D51" s="136">
        <f t="shared" si="8"/>
        <v>9980.735999999999</v>
      </c>
      <c r="E51" s="136">
        <f t="shared" si="8"/>
        <v>9753.5679999999993</v>
      </c>
      <c r="F51" s="136">
        <f t="shared" si="8"/>
        <v>11035.352000000001</v>
      </c>
      <c r="G51" s="136">
        <f t="shared" si="8"/>
        <v>10412.288</v>
      </c>
      <c r="H51" s="136">
        <f t="shared" si="8"/>
        <v>10118.848</v>
      </c>
      <c r="I51" s="136">
        <f t="shared" si="8"/>
        <v>7059.8490000000002</v>
      </c>
    </row>
    <row r="52" spans="2:17" x14ac:dyDescent="0.25">
      <c r="B52" s="102" t="s">
        <v>57</v>
      </c>
      <c r="C52" s="136">
        <v>23812</v>
      </c>
      <c r="D52" s="136">
        <v>23676</v>
      </c>
      <c r="E52" s="136">
        <v>20718</v>
      </c>
      <c r="F52" s="136">
        <v>24635</v>
      </c>
      <c r="G52" s="136">
        <v>27568</v>
      </c>
      <c r="H52" s="136">
        <v>25426</v>
      </c>
      <c r="I52" s="136">
        <v>24122</v>
      </c>
    </row>
    <row r="53" spans="2:17" x14ac:dyDescent="0.25">
      <c r="B53" s="102" t="s">
        <v>205</v>
      </c>
      <c r="C53" s="136">
        <v>1108</v>
      </c>
      <c r="D53" s="136">
        <v>1094</v>
      </c>
      <c r="E53" s="136">
        <v>692</v>
      </c>
      <c r="F53" s="136">
        <v>1095</v>
      </c>
      <c r="G53" s="136">
        <v>1294</v>
      </c>
      <c r="H53" s="136">
        <v>1075</v>
      </c>
      <c r="I53" s="136">
        <v>572</v>
      </c>
    </row>
    <row r="54" spans="2:17" x14ac:dyDescent="0.25">
      <c r="B54" s="102" t="s">
        <v>206</v>
      </c>
      <c r="C54" s="106">
        <f>IFERROR(+C53/C52,"n/a")</f>
        <v>4.6531160759281036E-2</v>
      </c>
      <c r="D54" s="106">
        <f t="shared" ref="D54:I54" si="9">IFERROR(+D53/D52,"n/a")</f>
        <v>4.6207129582699784E-2</v>
      </c>
      <c r="E54" s="106">
        <f t="shared" si="9"/>
        <v>3.3400907423496475E-2</v>
      </c>
      <c r="F54" s="106">
        <f t="shared" si="9"/>
        <v>4.4448954739192206E-2</v>
      </c>
      <c r="G54" s="106">
        <f t="shared" si="9"/>
        <v>4.6938479396401625E-2</v>
      </c>
      <c r="H54" s="106">
        <f t="shared" si="9"/>
        <v>4.2279556359631876E-2</v>
      </c>
      <c r="I54" s="106">
        <f t="shared" si="9"/>
        <v>2.3712793300721333E-2</v>
      </c>
    </row>
    <row r="55" spans="2:17" x14ac:dyDescent="0.25">
      <c r="B55" s="102" t="s">
        <v>1</v>
      </c>
      <c r="C55" s="136">
        <v>813</v>
      </c>
      <c r="D55" s="136">
        <v>859</v>
      </c>
      <c r="E55" s="136">
        <v>384</v>
      </c>
      <c r="F55" s="136">
        <v>1033</v>
      </c>
      <c r="G55" s="136">
        <v>1137</v>
      </c>
      <c r="H55" s="136">
        <v>831</v>
      </c>
      <c r="I55" s="136">
        <v>405</v>
      </c>
    </row>
    <row r="56" spans="2:17" x14ac:dyDescent="0.25">
      <c r="B56" s="102" t="s">
        <v>82</v>
      </c>
      <c r="C56" s="106">
        <f>+IFERROR(C55/C52,"n/a")</f>
        <v>3.414244918528473E-2</v>
      </c>
      <c r="D56" s="106">
        <f t="shared" ref="D56:I56" si="10">+IFERROR(D55/D52,"n/a")</f>
        <v>3.6281466463929719E-2</v>
      </c>
      <c r="E56" s="106">
        <f t="shared" si="10"/>
        <v>1.853460758760498E-2</v>
      </c>
      <c r="F56" s="106">
        <f t="shared" si="10"/>
        <v>4.1932210269941143E-2</v>
      </c>
      <c r="G56" s="106">
        <f t="shared" si="10"/>
        <v>4.1243470690655835E-2</v>
      </c>
      <c r="H56" s="106">
        <f t="shared" si="10"/>
        <v>3.2683080311492176E-2</v>
      </c>
      <c r="I56" s="106">
        <f t="shared" si="10"/>
        <v>1.6789652599286959E-2</v>
      </c>
    </row>
    <row r="57" spans="2:17" x14ac:dyDescent="0.25">
      <c r="B57" s="102"/>
      <c r="C57" s="15"/>
      <c r="D57" s="15"/>
      <c r="E57" s="15"/>
      <c r="F57" s="15"/>
      <c r="G57" s="15"/>
      <c r="H57" s="15"/>
      <c r="I57" s="88"/>
    </row>
    <row r="58" spans="2:17" s="3" customFormat="1" x14ac:dyDescent="0.25">
      <c r="B58" s="98"/>
    </row>
    <row r="60" spans="2:17" ht="30" x14ac:dyDescent="0.4">
      <c r="B60" s="99" t="s">
        <v>207</v>
      </c>
    </row>
    <row r="62" spans="2:17" x14ac:dyDescent="0.25">
      <c r="C62" s="5">
        <v>2018</v>
      </c>
      <c r="D62" s="5">
        <v>2019</v>
      </c>
      <c r="E62" s="5">
        <v>2020</v>
      </c>
      <c r="F62" s="5">
        <v>2021</v>
      </c>
      <c r="G62" s="5">
        <v>2022</v>
      </c>
      <c r="H62" s="5">
        <v>2023</v>
      </c>
      <c r="I62" s="5">
        <v>2024</v>
      </c>
      <c r="Q62"/>
    </row>
    <row r="63" spans="2:17" x14ac:dyDescent="0.25">
      <c r="B63" s="102" t="s">
        <v>81</v>
      </c>
      <c r="C63" s="157">
        <v>1.4</v>
      </c>
      <c r="D63" s="157">
        <v>1.8160000000000001</v>
      </c>
      <c r="E63" s="157">
        <v>1.43</v>
      </c>
      <c r="F63" s="157">
        <v>1.462</v>
      </c>
      <c r="G63" s="157">
        <v>1.157</v>
      </c>
      <c r="H63" s="157">
        <v>1.0920000000000001</v>
      </c>
      <c r="I63" s="157">
        <v>0.78549999999999998</v>
      </c>
    </row>
    <row r="64" spans="2:17" x14ac:dyDescent="0.25">
      <c r="B64" s="102" t="s">
        <v>53</v>
      </c>
      <c r="C64" s="105">
        <v>1448.6</v>
      </c>
      <c r="D64" s="105">
        <v>1456.2</v>
      </c>
      <c r="E64" s="105">
        <v>1514.4</v>
      </c>
      <c r="F64" s="105">
        <v>1677.3</v>
      </c>
      <c r="G64" s="105">
        <v>1671.7</v>
      </c>
      <c r="H64" s="105">
        <v>1610</v>
      </c>
      <c r="I64" s="105">
        <v>1586.6</v>
      </c>
    </row>
    <row r="65" spans="2:22" x14ac:dyDescent="0.25">
      <c r="B65" s="102" t="s">
        <v>31</v>
      </c>
      <c r="C65" s="157">
        <f t="shared" ref="C65:I65" si="11">+C64*C63</f>
        <v>2028.0399999999997</v>
      </c>
      <c r="D65" s="157">
        <f t="shared" si="11"/>
        <v>2644.4592000000002</v>
      </c>
      <c r="E65" s="157">
        <f t="shared" si="11"/>
        <v>2165.5920000000001</v>
      </c>
      <c r="F65" s="157">
        <f t="shared" si="11"/>
        <v>2452.2125999999998</v>
      </c>
      <c r="G65" s="157">
        <f t="shared" si="11"/>
        <v>1934.1569000000002</v>
      </c>
      <c r="H65" s="157">
        <f t="shared" si="11"/>
        <v>1758.1200000000001</v>
      </c>
      <c r="I65" s="157">
        <f t="shared" si="11"/>
        <v>1246.2742999999998</v>
      </c>
    </row>
    <row r="66" spans="2:22" x14ac:dyDescent="0.25">
      <c r="B66" s="102" t="s">
        <v>57</v>
      </c>
      <c r="C66" s="157">
        <v>5753.3</v>
      </c>
      <c r="D66" s="157">
        <v>6070.5</v>
      </c>
      <c r="E66" s="157">
        <v>5929.5</v>
      </c>
      <c r="F66" s="157">
        <v>5648.4</v>
      </c>
      <c r="G66" s="157">
        <v>6588.9</v>
      </c>
      <c r="H66" s="157">
        <v>7583.3</v>
      </c>
      <c r="I66" s="157">
        <v>6949.1</v>
      </c>
    </row>
    <row r="67" spans="2:22" x14ac:dyDescent="0.25">
      <c r="B67" s="102" t="s">
        <v>0</v>
      </c>
      <c r="C67" s="157">
        <f>+C69+9.2+6.3</f>
        <v>258.89999999999998</v>
      </c>
      <c r="D67" s="157">
        <f>+D69+10+5.2</f>
        <v>248.89999999999998</v>
      </c>
      <c r="E67" s="157">
        <f>+E69+10.9+45.5+6.5</f>
        <v>158</v>
      </c>
      <c r="F67" s="157">
        <f>+F69+11.6+45.1+11.3</f>
        <v>163.1</v>
      </c>
      <c r="G67" s="157">
        <f>+G69+10+44+10.1</f>
        <v>274.20000000000005</v>
      </c>
      <c r="H67" s="157">
        <f>+H69+10.9+46+10</f>
        <v>263.89999999999998</v>
      </c>
      <c r="I67" s="157">
        <f>+I69+11.1+46+9.2</f>
        <v>91.4</v>
      </c>
    </row>
    <row r="68" spans="2:22" x14ac:dyDescent="0.25">
      <c r="B68" s="102" t="s">
        <v>75</v>
      </c>
      <c r="C68" s="106">
        <f>IFERROR(+C67/C66,"n/a")</f>
        <v>4.500026071993464E-2</v>
      </c>
      <c r="D68" s="106">
        <f t="shared" ref="D68:I68" si="12">IFERROR(+D67/D66,"n/a")</f>
        <v>4.1001564945226915E-2</v>
      </c>
      <c r="E68" s="106">
        <f t="shared" si="12"/>
        <v>2.6646428872586222E-2</v>
      </c>
      <c r="F68" s="106">
        <f t="shared" si="12"/>
        <v>2.8875433751150769E-2</v>
      </c>
      <c r="G68" s="106">
        <f t="shared" si="12"/>
        <v>4.1615444156080691E-2</v>
      </c>
      <c r="H68" s="106">
        <f t="shared" si="12"/>
        <v>3.4800152967705347E-2</v>
      </c>
      <c r="I68" s="106">
        <f t="shared" si="12"/>
        <v>1.3152782374696003E-2</v>
      </c>
    </row>
    <row r="69" spans="2:22" x14ac:dyDescent="0.25">
      <c r="B69" s="102" t="s">
        <v>1</v>
      </c>
      <c r="C69" s="157">
        <v>243.4</v>
      </c>
      <c r="D69" s="157">
        <v>233.7</v>
      </c>
      <c r="E69" s="157">
        <v>95.1</v>
      </c>
      <c r="F69" s="157">
        <v>95.1</v>
      </c>
      <c r="G69" s="157">
        <v>210.1</v>
      </c>
      <c r="H69" s="157">
        <v>197</v>
      </c>
      <c r="I69" s="157">
        <v>25.1</v>
      </c>
    </row>
    <row r="70" spans="2:22" x14ac:dyDescent="0.25">
      <c r="B70" s="102" t="s">
        <v>82</v>
      </c>
      <c r="C70" s="106">
        <f>+IFERROR(C69/C66,"n/a")</f>
        <v>4.2306154728590548E-2</v>
      </c>
      <c r="D70" s="106">
        <f t="shared" ref="D70:I70" si="13">+IFERROR(D69/D66,"n/a")</f>
        <v>3.8497652582159619E-2</v>
      </c>
      <c r="E70" s="106">
        <f t="shared" si="13"/>
        <v>1.6038451808752845E-2</v>
      </c>
      <c r="F70" s="106">
        <f t="shared" si="13"/>
        <v>1.6836626301253453E-2</v>
      </c>
      <c r="G70" s="106">
        <f t="shared" si="13"/>
        <v>3.1886961404786841E-2</v>
      </c>
      <c r="H70" s="106">
        <f t="shared" si="13"/>
        <v>2.5978136167631505E-2</v>
      </c>
      <c r="I70" s="106">
        <f t="shared" si="13"/>
        <v>3.6119785295937604E-3</v>
      </c>
    </row>
    <row r="72" spans="2:22" s="3" customFormat="1" x14ac:dyDescent="0.25">
      <c r="B72" s="98"/>
    </row>
    <row r="74" spans="2:22" ht="30" x14ac:dyDescent="0.4">
      <c r="B74" s="99" t="s">
        <v>212</v>
      </c>
    </row>
    <row r="76" spans="2:22" x14ac:dyDescent="0.25">
      <c r="C76" s="5">
        <v>2018</v>
      </c>
      <c r="D76" s="5">
        <v>2019</v>
      </c>
      <c r="E76" s="5">
        <v>2020</v>
      </c>
      <c r="F76" s="5">
        <v>2021</v>
      </c>
      <c r="G76" s="5">
        <v>2022</v>
      </c>
      <c r="H76" s="5">
        <v>2023</v>
      </c>
      <c r="I76" s="5">
        <v>2024</v>
      </c>
      <c r="Q76"/>
    </row>
    <row r="77" spans="2:22" x14ac:dyDescent="0.25">
      <c r="B77" s="102" t="s">
        <v>81</v>
      </c>
      <c r="C77" s="157">
        <v>4.45</v>
      </c>
      <c r="D77" s="157">
        <v>5.21</v>
      </c>
      <c r="E77" s="157">
        <v>4.4740000000000002</v>
      </c>
      <c r="F77" s="157">
        <v>6.4450000000000003</v>
      </c>
      <c r="G77" s="157">
        <v>4.6120000000000001</v>
      </c>
      <c r="H77" s="157">
        <v>4.87</v>
      </c>
      <c r="I77" s="157">
        <v>3.3919999999999999</v>
      </c>
    </row>
    <row r="78" spans="2:22" x14ac:dyDescent="0.25">
      <c r="B78" s="102" t="s">
        <v>53</v>
      </c>
      <c r="C78" s="105">
        <v>318.87700000000001</v>
      </c>
      <c r="D78" s="105">
        <v>320.78899999999999</v>
      </c>
      <c r="E78" s="105">
        <v>319.66399999999999</v>
      </c>
      <c r="F78" s="105">
        <v>318.23700000000002</v>
      </c>
      <c r="G78" s="105">
        <v>318.166</v>
      </c>
      <c r="H78" s="105">
        <v>315.78399999999999</v>
      </c>
      <c r="I78" s="105">
        <v>314.03800000000001</v>
      </c>
    </row>
    <row r="79" spans="2:22" x14ac:dyDescent="0.25">
      <c r="B79" s="102" t="s">
        <v>31</v>
      </c>
      <c r="C79" s="157">
        <f t="shared" ref="C79:I79" si="14">+C78*C77</f>
        <v>1419.0026500000001</v>
      </c>
      <c r="D79" s="157">
        <f t="shared" si="14"/>
        <v>1671.31069</v>
      </c>
      <c r="E79" s="157">
        <f t="shared" si="14"/>
        <v>1430.1767360000001</v>
      </c>
      <c r="F79" s="157">
        <f t="shared" si="14"/>
        <v>2051.0374650000003</v>
      </c>
      <c r="G79" s="157">
        <f t="shared" si="14"/>
        <v>1467.381592</v>
      </c>
      <c r="H79" s="157">
        <f t="shared" si="14"/>
        <v>1537.86808</v>
      </c>
      <c r="I79" s="157">
        <f t="shared" si="14"/>
        <v>1065.2168959999999</v>
      </c>
    </row>
    <row r="80" spans="2:22" x14ac:dyDescent="0.25">
      <c r="B80" s="102" t="s">
        <v>57</v>
      </c>
      <c r="C80" s="157">
        <v>1549.941</v>
      </c>
      <c r="D80" s="157">
        <v>1653.9480000000001</v>
      </c>
      <c r="E80" s="157">
        <v>1304.7909999999999</v>
      </c>
      <c r="F80" s="157">
        <v>1643.74</v>
      </c>
      <c r="G80" s="157">
        <v>1990.287</v>
      </c>
      <c r="H80" s="157">
        <v>2010.3030000000001</v>
      </c>
      <c r="I80" s="157">
        <v>1738.9369999999999</v>
      </c>
      <c r="V80"/>
    </row>
    <row r="81" spans="2:9" x14ac:dyDescent="0.25">
      <c r="B81" s="102" t="s">
        <v>0</v>
      </c>
      <c r="C81" s="157">
        <v>169.4</v>
      </c>
      <c r="D81" s="157">
        <v>210</v>
      </c>
      <c r="E81" s="157">
        <v>84.3</v>
      </c>
      <c r="F81" s="157">
        <v>229.2</v>
      </c>
      <c r="G81" s="157">
        <v>267.10000000000002</v>
      </c>
      <c r="H81" s="157">
        <v>191.9</v>
      </c>
      <c r="I81" s="157">
        <v>119</v>
      </c>
    </row>
    <row r="82" spans="2:9" x14ac:dyDescent="0.25">
      <c r="B82" s="102" t="s">
        <v>75</v>
      </c>
      <c r="C82" s="106">
        <f>IFERROR(+C81/C80,"n/a")</f>
        <v>0.10929448282224936</v>
      </c>
      <c r="D82" s="106">
        <f t="shared" ref="D82:I82" si="15">IFERROR(+D81/D80,"n/a")</f>
        <v>0.1269689252624629</v>
      </c>
      <c r="E82" s="106">
        <f t="shared" si="15"/>
        <v>6.4608048338776092E-2</v>
      </c>
      <c r="F82" s="106">
        <f t="shared" si="15"/>
        <v>0.13943811065010281</v>
      </c>
      <c r="G82" s="106">
        <f t="shared" si="15"/>
        <v>0.13420175080277369</v>
      </c>
      <c r="H82" s="106">
        <f t="shared" si="15"/>
        <v>9.5458246841396546E-2</v>
      </c>
      <c r="I82" s="106">
        <f t="shared" si="15"/>
        <v>6.8432611417204886E-2</v>
      </c>
    </row>
    <row r="83" spans="2:9" x14ac:dyDescent="0.25">
      <c r="B83" s="102" t="s">
        <v>1</v>
      </c>
      <c r="C83" s="157">
        <v>142.46299999999999</v>
      </c>
      <c r="D83" s="157">
        <v>146.66900000000001</v>
      </c>
      <c r="E83" s="157">
        <v>17.027999999999999</v>
      </c>
      <c r="F83" s="157">
        <v>168.51</v>
      </c>
      <c r="G83" s="157">
        <v>196.07900000000001</v>
      </c>
      <c r="H83" s="157">
        <v>118.815</v>
      </c>
      <c r="I83" s="157">
        <v>52.448999999999998</v>
      </c>
    </row>
    <row r="84" spans="2:9" x14ac:dyDescent="0.25">
      <c r="B84" s="102" t="s">
        <v>82</v>
      </c>
      <c r="C84" s="106">
        <f>+IFERROR(C83/C80,"n/a")</f>
        <v>9.1915111607474079E-2</v>
      </c>
      <c r="D84" s="106">
        <f t="shared" ref="D84:I84" si="16">+IFERROR(D83/D80,"n/a")</f>
        <v>8.8678120472953204E-2</v>
      </c>
      <c r="E84" s="106">
        <f t="shared" si="16"/>
        <v>1.3050365920672352E-2</v>
      </c>
      <c r="F84" s="106">
        <f t="shared" si="16"/>
        <v>0.10251621302639102</v>
      </c>
      <c r="G84" s="106">
        <f t="shared" si="16"/>
        <v>9.851795243600546E-2</v>
      </c>
      <c r="H84" s="106">
        <f t="shared" si="16"/>
        <v>5.910303073715753E-2</v>
      </c>
      <c r="I84" s="106">
        <f t="shared" si="16"/>
        <v>3.0161529716142679E-2</v>
      </c>
    </row>
    <row r="86" spans="2:9" s="3" customFormat="1" x14ac:dyDescent="0.25">
      <c r="B86" s="98"/>
    </row>
    <row r="88" spans="2:9" ht="30" x14ac:dyDescent="0.4">
      <c r="B88" s="99" t="s">
        <v>214</v>
      </c>
    </row>
    <row r="90" spans="2:9" x14ac:dyDescent="0.25">
      <c r="C90" s="5">
        <v>2018</v>
      </c>
      <c r="D90" s="5">
        <v>2019</v>
      </c>
      <c r="E90" s="5">
        <v>2020</v>
      </c>
      <c r="F90" s="5">
        <v>2021</v>
      </c>
      <c r="G90" s="5">
        <v>2022</v>
      </c>
      <c r="H90" s="5">
        <v>2023</v>
      </c>
      <c r="I90" s="5">
        <v>2024</v>
      </c>
    </row>
    <row r="91" spans="2:9" x14ac:dyDescent="0.25">
      <c r="B91" s="102" t="s">
        <v>81</v>
      </c>
      <c r="C91" s="158">
        <v>40.58</v>
      </c>
      <c r="D91" s="158">
        <v>42.52</v>
      </c>
      <c r="E91" s="158">
        <v>43.5</v>
      </c>
      <c r="F91" s="158">
        <v>75.73</v>
      </c>
      <c r="G91" s="158">
        <v>50.62</v>
      </c>
      <c r="H91" s="158">
        <v>59.35</v>
      </c>
      <c r="I91" s="158">
        <v>68.03</v>
      </c>
    </row>
    <row r="92" spans="2:9" x14ac:dyDescent="0.25">
      <c r="B92" s="102" t="s">
        <v>53</v>
      </c>
      <c r="C92" s="105">
        <v>55.426000000000002</v>
      </c>
      <c r="D92" s="105">
        <v>55.311</v>
      </c>
      <c r="E92" s="105">
        <v>54.341999999999999</v>
      </c>
      <c r="F92" s="105">
        <v>52.927999999999997</v>
      </c>
      <c r="G92" s="105">
        <v>52.807000000000002</v>
      </c>
      <c r="H92" s="105">
        <v>51.481999999999999</v>
      </c>
      <c r="I92" s="105">
        <v>51.037999999999997</v>
      </c>
    </row>
    <row r="93" spans="2:9" x14ac:dyDescent="0.25">
      <c r="B93" s="102" t="s">
        <v>31</v>
      </c>
      <c r="C93" s="158">
        <f t="shared" ref="C93:I93" si="17">+C92*C91</f>
        <v>2249.1870800000002</v>
      </c>
      <c r="D93" s="158">
        <f t="shared" si="17"/>
        <v>2351.8237200000003</v>
      </c>
      <c r="E93" s="158">
        <f t="shared" si="17"/>
        <v>2363.877</v>
      </c>
      <c r="F93" s="158">
        <f t="shared" si="17"/>
        <v>4008.2374399999999</v>
      </c>
      <c r="G93" s="158">
        <f t="shared" si="17"/>
        <v>2673.0903400000002</v>
      </c>
      <c r="H93" s="158">
        <f t="shared" si="17"/>
        <v>3055.4567000000002</v>
      </c>
      <c r="I93" s="158">
        <f t="shared" si="17"/>
        <v>3472.1151399999999</v>
      </c>
    </row>
    <row r="94" spans="2:9" x14ac:dyDescent="0.25">
      <c r="B94" s="102" t="s">
        <v>57</v>
      </c>
      <c r="C94" s="158">
        <v>1767.2170000000001</v>
      </c>
      <c r="D94" s="158">
        <v>1929.0329999999999</v>
      </c>
      <c r="E94" s="158">
        <v>1932.732</v>
      </c>
      <c r="F94" s="158">
        <v>1810.047</v>
      </c>
      <c r="G94" s="158">
        <v>2626.7179999999998</v>
      </c>
      <c r="H94" s="158">
        <v>2835.4079999999999</v>
      </c>
      <c r="I94" s="158">
        <v>2762.6709999999998</v>
      </c>
    </row>
    <row r="95" spans="2:9" x14ac:dyDescent="0.25">
      <c r="B95" s="102" t="s">
        <v>0</v>
      </c>
      <c r="C95" s="158">
        <f>+C97+48.588</f>
        <v>257.03399999999999</v>
      </c>
      <c r="D95" s="158">
        <f>+D97+46.489</f>
        <v>187.315</v>
      </c>
      <c r="E95" s="158">
        <f>+E97+55.311</f>
        <v>231.33600000000001</v>
      </c>
      <c r="F95" s="158">
        <f>+F97+61.845</f>
        <v>217.62899999999999</v>
      </c>
      <c r="G95" s="158">
        <f>+G97+63.521</f>
        <v>533.59500000000003</v>
      </c>
      <c r="H95" s="158">
        <f>+H97+68.335</f>
        <v>384.67499999999995</v>
      </c>
      <c r="I95" s="158">
        <f>+I97+77.966</f>
        <v>290.89499999999998</v>
      </c>
    </row>
    <row r="96" spans="2:9" x14ac:dyDescent="0.25">
      <c r="B96" s="102" t="s">
        <v>75</v>
      </c>
      <c r="C96" s="106">
        <f>IFERROR(+C95/C94,"n/a")</f>
        <v>0.14544563570857455</v>
      </c>
      <c r="D96" s="106">
        <f t="shared" ref="D96:I96" si="18">IFERROR(+D95/D94,"n/a")</f>
        <v>9.7103056298155604E-2</v>
      </c>
      <c r="E96" s="106">
        <f t="shared" si="18"/>
        <v>0.11969378061728166</v>
      </c>
      <c r="F96" s="106">
        <f t="shared" si="18"/>
        <v>0.12023389447898314</v>
      </c>
      <c r="G96" s="106">
        <f t="shared" si="18"/>
        <v>0.20314133454752281</v>
      </c>
      <c r="H96" s="106">
        <f t="shared" si="18"/>
        <v>0.13566830593692336</v>
      </c>
      <c r="I96" s="106">
        <f t="shared" si="18"/>
        <v>0.10529483966784318</v>
      </c>
    </row>
    <row r="97" spans="2:9" x14ac:dyDescent="0.25">
      <c r="B97" s="102" t="s">
        <v>1</v>
      </c>
      <c r="C97" s="158">
        <v>208.446</v>
      </c>
      <c r="D97" s="158">
        <v>140.82599999999999</v>
      </c>
      <c r="E97" s="158">
        <v>176.02500000000001</v>
      </c>
      <c r="F97" s="158">
        <v>155.78399999999999</v>
      </c>
      <c r="G97" s="158">
        <v>470.07400000000001</v>
      </c>
      <c r="H97" s="158">
        <v>316.33999999999997</v>
      </c>
      <c r="I97" s="158">
        <v>212.929</v>
      </c>
    </row>
    <row r="98" spans="2:9" x14ac:dyDescent="0.25">
      <c r="B98" s="102" t="s">
        <v>82</v>
      </c>
      <c r="C98" s="106">
        <f>+IFERROR(C97/C94,"n/a")</f>
        <v>0.11795155886345593</v>
      </c>
      <c r="D98" s="106">
        <f t="shared" ref="D98:I98" si="19">+IFERROR(D97/D94,"n/a")</f>
        <v>7.300341673781631E-2</v>
      </c>
      <c r="E98" s="106">
        <f t="shared" si="19"/>
        <v>9.107574148924942E-2</v>
      </c>
      <c r="F98" s="106">
        <f t="shared" si="19"/>
        <v>8.6066273417209599E-2</v>
      </c>
      <c r="G98" s="106">
        <f t="shared" si="19"/>
        <v>0.17895868532518527</v>
      </c>
      <c r="H98" s="106">
        <f t="shared" si="19"/>
        <v>0.11156771794394316</v>
      </c>
      <c r="I98" s="106">
        <f t="shared" si="19"/>
        <v>7.7073600149999769E-2</v>
      </c>
    </row>
    <row r="100" spans="2:9" s="3" customFormat="1" x14ac:dyDescent="0.25">
      <c r="B100" s="98"/>
    </row>
    <row r="102" spans="2:9" ht="30" x14ac:dyDescent="0.4">
      <c r="B102" s="99" t="s">
        <v>213</v>
      </c>
    </row>
    <row r="104" spans="2:9" x14ac:dyDescent="0.25">
      <c r="C104" s="5">
        <v>2018</v>
      </c>
      <c r="D104" s="5">
        <v>2019</v>
      </c>
      <c r="E104" s="5">
        <v>2020</v>
      </c>
      <c r="F104" s="5">
        <v>2021</v>
      </c>
      <c r="G104" s="5">
        <v>2022</v>
      </c>
      <c r="H104" s="5">
        <v>2023</v>
      </c>
      <c r="I104" s="5">
        <v>2024</v>
      </c>
    </row>
    <row r="105" spans="2:9" x14ac:dyDescent="0.25">
      <c r="B105" s="102" t="s">
        <v>81</v>
      </c>
      <c r="C105" s="157">
        <v>5.4</v>
      </c>
      <c r="D105" s="157">
        <v>5.68</v>
      </c>
      <c r="E105" s="157">
        <v>4.7300000000000004</v>
      </c>
      <c r="F105" s="157">
        <v>7.7</v>
      </c>
      <c r="G105" s="157">
        <v>5.4</v>
      </c>
      <c r="H105" s="157">
        <v>4.45</v>
      </c>
      <c r="I105" s="157">
        <v>3.25</v>
      </c>
    </row>
    <row r="106" spans="2:9" x14ac:dyDescent="0.25">
      <c r="B106" s="102" t="s">
        <v>53</v>
      </c>
      <c r="C106" s="105">
        <v>70.527581999999995</v>
      </c>
      <c r="D106" s="105">
        <v>70.194601000000006</v>
      </c>
      <c r="E106" s="105">
        <v>71.633088000000001</v>
      </c>
      <c r="F106" s="105">
        <v>72.326320999999993</v>
      </c>
      <c r="G106" s="105">
        <v>69.577742999999998</v>
      </c>
      <c r="H106" s="105">
        <v>66.784887999999995</v>
      </c>
      <c r="I106" s="105">
        <v>65.754146000000006</v>
      </c>
    </row>
    <row r="107" spans="2:9" x14ac:dyDescent="0.25">
      <c r="B107" s="102" t="s">
        <v>31</v>
      </c>
      <c r="C107" s="157">
        <f t="shared" ref="C107:I107" si="20">+C106*C105</f>
        <v>380.84894279999997</v>
      </c>
      <c r="D107" s="157">
        <f t="shared" si="20"/>
        <v>398.70533368000002</v>
      </c>
      <c r="E107" s="157">
        <f t="shared" si="20"/>
        <v>338.82450624000006</v>
      </c>
      <c r="F107" s="157">
        <f t="shared" si="20"/>
        <v>556.91267169999992</v>
      </c>
      <c r="G107" s="157">
        <f t="shared" si="20"/>
        <v>375.71981220000004</v>
      </c>
      <c r="H107" s="157">
        <f t="shared" si="20"/>
        <v>297.19275160000001</v>
      </c>
      <c r="I107" s="157">
        <f t="shared" si="20"/>
        <v>213.70097450000003</v>
      </c>
    </row>
    <row r="108" spans="2:9" x14ac:dyDescent="0.25">
      <c r="B108" s="102" t="s">
        <v>57</v>
      </c>
      <c r="C108" s="157">
        <v>1233.2</v>
      </c>
      <c r="D108" s="157">
        <v>1216.0999999999999</v>
      </c>
      <c r="E108" s="157">
        <v>938.4</v>
      </c>
      <c r="F108" s="157">
        <v>970.7</v>
      </c>
      <c r="G108" s="157">
        <v>1099.5999999999999</v>
      </c>
      <c r="H108" s="157">
        <v>1064.0999999999999</v>
      </c>
      <c r="I108" s="157">
        <v>892.1</v>
      </c>
    </row>
    <row r="109" spans="2:9" x14ac:dyDescent="0.25">
      <c r="B109" s="102" t="s">
        <v>0</v>
      </c>
      <c r="C109" s="157">
        <f>+C111+21.7</f>
        <v>71.400000000000006</v>
      </c>
      <c r="D109" s="157">
        <f>+D111+23.3</f>
        <v>74.5</v>
      </c>
      <c r="E109" s="157">
        <f>+E111+23.3</f>
        <v>38.1</v>
      </c>
      <c r="F109" s="157">
        <f>+F111+21</f>
        <v>75.099999999999994</v>
      </c>
      <c r="G109" s="157">
        <f>+G111+21.7</f>
        <v>79.900000000000006</v>
      </c>
      <c r="H109" s="157">
        <f>+H111+24</f>
        <v>50.3</v>
      </c>
      <c r="I109" s="157">
        <f>+I111+23</f>
        <v>28.2</v>
      </c>
    </row>
    <row r="110" spans="2:9" x14ac:dyDescent="0.25">
      <c r="B110" s="102" t="s">
        <v>75</v>
      </c>
      <c r="C110" s="106">
        <f>IFERROR(+C109/C108,"n/a")</f>
        <v>5.7898151151475841E-2</v>
      </c>
      <c r="D110" s="106">
        <f t="shared" ref="D110:I110" si="21">IFERROR(+D109/D108,"n/a")</f>
        <v>6.1261409423567142E-2</v>
      </c>
      <c r="E110" s="106">
        <f t="shared" si="21"/>
        <v>4.0601023017902818E-2</v>
      </c>
      <c r="F110" s="106">
        <f t="shared" si="21"/>
        <v>7.7366848665911189E-2</v>
      </c>
      <c r="G110" s="106">
        <f t="shared" si="21"/>
        <v>7.2662786467806481E-2</v>
      </c>
      <c r="H110" s="106">
        <f t="shared" si="21"/>
        <v>4.7269993421670896E-2</v>
      </c>
      <c r="I110" s="106">
        <f t="shared" si="21"/>
        <v>3.1610805963457007E-2</v>
      </c>
    </row>
    <row r="111" spans="2:9" x14ac:dyDescent="0.25">
      <c r="B111" s="102" t="s">
        <v>1</v>
      </c>
      <c r="C111" s="157">
        <v>49.7</v>
      </c>
      <c r="D111" s="157">
        <v>51.2</v>
      </c>
      <c r="E111" s="157">
        <v>14.8</v>
      </c>
      <c r="F111" s="157">
        <v>54.1</v>
      </c>
      <c r="G111" s="157">
        <v>58.2</v>
      </c>
      <c r="H111" s="157">
        <v>26.3</v>
      </c>
      <c r="I111" s="157">
        <v>5.2</v>
      </c>
    </row>
    <row r="112" spans="2:9" x14ac:dyDescent="0.25">
      <c r="B112" s="102" t="s">
        <v>82</v>
      </c>
      <c r="C112" s="106">
        <f>+IFERROR(C111/C108,"n/a")</f>
        <v>4.030165423289004E-2</v>
      </c>
      <c r="D112" s="106">
        <f t="shared" ref="D112:I112" si="22">+IFERROR(D111/D108,"n/a")</f>
        <v>4.2101800838746817E-2</v>
      </c>
      <c r="E112" s="106">
        <f t="shared" si="22"/>
        <v>1.5771526001705029E-2</v>
      </c>
      <c r="F112" s="106">
        <f t="shared" si="22"/>
        <v>5.5732976202740286E-2</v>
      </c>
      <c r="G112" s="106">
        <f t="shared" si="22"/>
        <v>5.2928337577300845E-2</v>
      </c>
      <c r="H112" s="106">
        <f t="shared" si="22"/>
        <v>2.4715722206559536E-2</v>
      </c>
      <c r="I112" s="106">
        <f t="shared" si="22"/>
        <v>5.8289429436161862E-3</v>
      </c>
    </row>
  </sheetData>
  <pageMargins left="0.7" right="0.7" top="0.75" bottom="0.75" header="0.3" footer="0.3"/>
  <pageSetup paperSize="9"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Catenon</vt:lpstr>
      <vt:lpstr>Peer Analysis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2025-10-31T16:26:47Z</dcterms:modified>
  <cp:category/>
  <cp:contentStatus/>
</cp:coreProperties>
</file>